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codeName="ThisWorkbook" defaultThemeVersion="166925"/>
  <mc:AlternateContent xmlns:mc="http://schemas.openxmlformats.org/markup-compatibility/2006">
    <mc:Choice Requires="x15">
      <x15ac:absPath xmlns:x15ac="http://schemas.microsoft.com/office/spreadsheetml/2010/11/ac" url="/Users/benz/Desktop/EC/RoP 2021-22/"/>
    </mc:Choice>
  </mc:AlternateContent>
  <xr:revisionPtr revIDLastSave="0" documentId="13_ncr:1_{3398B3D5-5E16-0844-8E3F-237AAA3DEF27}" xr6:coauthVersionLast="47" xr6:coauthVersionMax="47" xr10:uidLastSave="{00000000-0000-0000-0000-000000000000}"/>
  <bookViews>
    <workbookView xWindow="0" yWindow="500" windowWidth="28800" windowHeight="15800" firstSheet="1" activeTab="3" xr2:uid="{00000000-000D-0000-FFFF-FFFF00000000}"/>
  </bookViews>
  <sheets>
    <sheet name="Progwise Priority" sheetId="94" r:id="rId1"/>
    <sheet name="Poolwise Proposal" sheetId="61" r:id="rId2"/>
    <sheet name="Poolwise Proposal Final" sheetId="59" r:id="rId3"/>
    <sheet name="State &amp; Dist PIP" sheetId="4" r:id="rId4"/>
    <sheet name="RE Based" sheetId="2" r:id="rId5"/>
    <sheet name="RCH" sheetId="7" r:id="rId6"/>
    <sheet name="RCH Remarks" sheetId="93" r:id="rId7"/>
    <sheet name="RKSK &amp; SHP" sheetId="50" r:id="rId8"/>
    <sheet name="RKSK &amp; SHP Remarks" sheetId="62" r:id="rId9"/>
    <sheet name="RBSK" sheetId="45" r:id="rId10"/>
    <sheet name="RBSK Remarks" sheetId="63" r:id="rId11"/>
    <sheet name="EPI" sheetId="32" r:id="rId12"/>
    <sheet name="EPI Remarks" sheetId="64" r:id="rId13"/>
    <sheet name="PNDT" sheetId="13" r:id="rId14"/>
    <sheet name="PNDT Remarks" sheetId="65" r:id="rId15"/>
    <sheet name="NIDDCP" sheetId="31" r:id="rId16"/>
    <sheet name="NIDDCP Remarks" sheetId="66" r:id="rId17"/>
    <sheet name="CP &amp; Untied Funds" sheetId="47" r:id="rId18"/>
    <sheet name="CP &amp; Untied Funds Remarks" sheetId="67" r:id="rId19"/>
    <sheet name="CEA" sheetId="14" r:id="rId20"/>
    <sheet name="CEA Remarks" sheetId="68" r:id="rId21"/>
    <sheet name="IEC" sheetId="43" r:id="rId22"/>
    <sheet name="IEC Remarks" sheetId="69" r:id="rId23"/>
    <sheet name="MMU" sheetId="23" r:id="rId24"/>
    <sheet name="MMU Remarks" sheetId="70" r:id="rId25"/>
    <sheet name="NAS" sheetId="22" r:id="rId26"/>
    <sheet name="NAS Remarks" sheetId="71" r:id="rId27"/>
    <sheet name="QA" sheetId="53" r:id="rId28"/>
    <sheet name="QA Remarks" sheetId="72" r:id="rId29"/>
    <sheet name="M&amp;E" sheetId="54" r:id="rId30"/>
    <sheet name="M&amp;E Remarks" sheetId="73" r:id="rId31"/>
    <sheet name="FDSI" sheetId="10" r:id="rId32"/>
    <sheet name="FDSI Remarks" sheetId="74" r:id="rId33"/>
    <sheet name="HWC" sheetId="52" r:id="rId34"/>
    <sheet name="HWC Remarks" sheetId="75" r:id="rId35"/>
    <sheet name="SBC" sheetId="18" r:id="rId36"/>
    <sheet name="SBC Remarks" sheetId="76" r:id="rId37"/>
    <sheet name="Supervision" sheetId="96" r:id="rId38"/>
    <sheet name="IDSP" sheetId="41" r:id="rId39"/>
    <sheet name="IDSP Remarks" sheetId="77" r:id="rId40"/>
    <sheet name="NLEP" sheetId="48" r:id="rId41"/>
    <sheet name="NLEP Remarks" sheetId="78" r:id="rId42"/>
    <sheet name="NVBDCP" sheetId="40" r:id="rId43"/>
    <sheet name="NVBDCP Remarks" sheetId="79" r:id="rId44"/>
    <sheet name="NTEP" sheetId="49" r:id="rId45"/>
    <sheet name="NTEP Remarks" sheetId="80" r:id="rId46"/>
    <sheet name="NVHCP" sheetId="44" r:id="rId47"/>
    <sheet name="NVHCP Remarks" sheetId="81" r:id="rId48"/>
    <sheet name="NRCP" sheetId="42" r:id="rId49"/>
    <sheet name="NRCP Remarks" sheetId="82" r:id="rId50"/>
    <sheet name="NPCBVI" sheetId="9" r:id="rId51"/>
    <sheet name="NPCBVI Remarks" sheetId="83" r:id="rId52"/>
    <sheet name="NMHP" sheetId="21" r:id="rId53"/>
    <sheet name="NMHP Remarks" sheetId="84" r:id="rId54"/>
    <sheet name="NPCDCS" sheetId="27" r:id="rId55"/>
    <sheet name="NPCDCS Remarks" sheetId="85" r:id="rId56"/>
    <sheet name="NPHCE" sheetId="26" r:id="rId57"/>
    <sheet name="NPHCE Remarks" sheetId="86" r:id="rId58"/>
    <sheet name="NTCP" sheetId="28" r:id="rId59"/>
    <sheet name="NTCP Remarks" sheetId="95" r:id="rId60"/>
    <sheet name="NOHP" sheetId="8" r:id="rId61"/>
    <sheet name="NOHP Remarks" sheetId="88" r:id="rId62"/>
    <sheet name="NPPCD" sheetId="34" r:id="rId63"/>
    <sheet name="NPPCD Remarks" sheetId="89" r:id="rId64"/>
    <sheet name="NPPC" sheetId="35" r:id="rId65"/>
    <sheet name="NPPC Remarks" sheetId="90" r:id="rId66"/>
    <sheet name="Climate Change" sheetId="55" r:id="rId67"/>
    <sheet name="Climate Change Remarks" sheetId="91" r:id="rId68"/>
    <sheet name="NUHM" sheetId="38" r:id="rId69"/>
    <sheet name="NUHM Remarks" sheetId="92" r:id="rId70"/>
  </sheets>
  <definedNames>
    <definedName name="_xlnm._FilterDatabase" localSheetId="19" hidden="1">CEA!$A$2:$Q$6</definedName>
    <definedName name="_xlnm._FilterDatabase" localSheetId="20" hidden="1">'CEA Remarks'!$A$2:$J$6</definedName>
    <definedName name="_xlnm._FilterDatabase" localSheetId="66" hidden="1">'Climate Change'!$A$2:$O$2</definedName>
    <definedName name="_xlnm._FilterDatabase" localSheetId="67" hidden="1">'Climate Change Remarks'!$A$2:$H$2</definedName>
    <definedName name="_xlnm._FilterDatabase" localSheetId="17" hidden="1">'CP &amp; Untied Funds'!$A$2:$Q$36</definedName>
    <definedName name="_xlnm._FilterDatabase" localSheetId="18" hidden="1">'CP &amp; Untied Funds Remarks'!$A$2:$J$36</definedName>
    <definedName name="_xlnm._FilterDatabase" localSheetId="11" hidden="1">EPI!$A$2:$N$2</definedName>
    <definedName name="_xlnm._FilterDatabase" localSheetId="12" hidden="1">'EPI Remarks'!$A$2:$G$2</definedName>
    <definedName name="_xlnm._FilterDatabase" localSheetId="31" hidden="1">FDSI!$A$2:$Q$8</definedName>
    <definedName name="_xlnm._FilterDatabase" localSheetId="32" hidden="1">'FDSI Remarks'!$A$2:$J$8</definedName>
    <definedName name="_xlnm._FilterDatabase" localSheetId="33" hidden="1">HWC!$A$2:$P$2</definedName>
    <definedName name="_xlnm._FilterDatabase" localSheetId="34" hidden="1">'HWC Remarks'!$A$2:$I$2</definedName>
    <definedName name="_xlnm._FilterDatabase" localSheetId="38" hidden="1">IDSP!$A$2:$P$2</definedName>
    <definedName name="_xlnm._FilterDatabase" localSheetId="39" hidden="1">'IDSP Remarks'!$A$2:$I$2</definedName>
    <definedName name="_xlnm._FilterDatabase" localSheetId="21" hidden="1">IEC!$A$2:$P$2</definedName>
    <definedName name="_xlnm._FilterDatabase" localSheetId="22" hidden="1">'IEC Remarks'!$A$2:$I$2</definedName>
    <definedName name="_xlnm._FilterDatabase" localSheetId="29" hidden="1">'M&amp;E'!$A$2:$O$2</definedName>
    <definedName name="_xlnm._FilterDatabase" localSheetId="30" hidden="1">'M&amp;E Remarks'!$A$2:$H$2</definedName>
    <definedName name="_xlnm._FilterDatabase" localSheetId="52" hidden="1">NMHP!$A$2:$Q$13</definedName>
    <definedName name="_xlnm._FilterDatabase" localSheetId="53" hidden="1">'NMHP Remarks'!$A$2:$J$13</definedName>
    <definedName name="_xlnm._FilterDatabase" localSheetId="60" hidden="1">NOHP!$A$2:$Q$10</definedName>
    <definedName name="_xlnm._FilterDatabase" localSheetId="61" hidden="1">'NOHP Remarks'!$A$2:$J$10</definedName>
    <definedName name="_xlnm._FilterDatabase" localSheetId="50" hidden="1">NPCBVI!$A$2:$Q$19</definedName>
    <definedName name="_xlnm._FilterDatabase" localSheetId="51" hidden="1">'NPCBVI Remarks'!$A$2:$J$19</definedName>
    <definedName name="_xlnm._FilterDatabase" localSheetId="54" hidden="1">NPCDCS!$A$2:$N$2</definedName>
    <definedName name="_xlnm._FilterDatabase" localSheetId="55" hidden="1">'NPCDCS Remarks'!$A$2:$G$2</definedName>
    <definedName name="_xlnm._FilterDatabase" localSheetId="56" hidden="1">NPHCE!$A$2:$N$2</definedName>
    <definedName name="_xlnm._FilterDatabase" localSheetId="57" hidden="1">'NPHCE Remarks'!$A$2:$G$2</definedName>
    <definedName name="_xlnm._FilterDatabase" localSheetId="48" hidden="1">NRCP!$A$2:$P$2</definedName>
    <definedName name="_xlnm._FilterDatabase" localSheetId="49" hidden="1">'NRCP Remarks'!$A$2:$I$2</definedName>
    <definedName name="_xlnm._FilterDatabase" localSheetId="58" hidden="1">NTCP!$A$2:$Q$18</definedName>
    <definedName name="_xlnm._FilterDatabase" localSheetId="59" hidden="1">'NTCP Remarks'!$A$2:$J$18</definedName>
    <definedName name="_xlnm._FilterDatabase" localSheetId="44" hidden="1">NTEP!$A$2:$O$2</definedName>
    <definedName name="_xlnm._FilterDatabase" localSheetId="45" hidden="1">'NTEP Remarks'!$A$2:$I$2</definedName>
    <definedName name="_xlnm._FilterDatabase" localSheetId="68" hidden="1">NUHM!$A$2:$Q$43</definedName>
    <definedName name="_xlnm._FilterDatabase" localSheetId="69" hidden="1">'NUHM Remarks'!$A$2:$J$43</definedName>
    <definedName name="_xlnm._FilterDatabase" localSheetId="42" hidden="1">NVBDCP!$A$2:$Q$7</definedName>
    <definedName name="_xlnm._FilterDatabase" localSheetId="43" hidden="1">'NVBDCP Remarks'!$A$2:$J$7</definedName>
    <definedName name="_xlnm._FilterDatabase" localSheetId="46" hidden="1">NVHCP!$A$2:$Q$2</definedName>
    <definedName name="_xlnm._FilterDatabase" localSheetId="47" hidden="1">'NVHCP Remarks'!$A$2:$J$2</definedName>
    <definedName name="_xlnm._FilterDatabase" localSheetId="13" hidden="1">PNDT!$A$2:$Q$5</definedName>
    <definedName name="_xlnm._FilterDatabase" localSheetId="14" hidden="1">'PNDT Remarks'!$A$2:$J$5</definedName>
    <definedName name="_xlnm._FilterDatabase" localSheetId="9" hidden="1">RBSK!$A$2:$Q$28</definedName>
    <definedName name="_xlnm._FilterDatabase" localSheetId="10" hidden="1">'RBSK Remarks'!$A$2:$J$28</definedName>
    <definedName name="_xlnm._FilterDatabase" localSheetId="5" hidden="1">RCH!$A$2:$O$99</definedName>
    <definedName name="_xlnm._FilterDatabase" localSheetId="6" hidden="1">'RCH Remarks'!$A$2:$H$99</definedName>
    <definedName name="_xlnm._FilterDatabase" localSheetId="7" hidden="1">'RKSK &amp; SHP'!$A$2:$M$22</definedName>
    <definedName name="_xlnm._FilterDatabase" localSheetId="8" hidden="1">'RKSK &amp; SHP Remarks'!$A$2:$J$22</definedName>
    <definedName name="_xlnm._FilterDatabase" localSheetId="35" hidden="1">SBC!$A$2:$Q$2</definedName>
    <definedName name="_xlnm._FilterDatabase" localSheetId="36" hidden="1">'SBC Remarks'!$A$2:$J$2</definedName>
    <definedName name="_GoBack" localSheetId="64">NPPC!#REF!</definedName>
    <definedName name="_GoBack" localSheetId="65">'NPPC Remarks'!#REF!</definedName>
    <definedName name="_xlnm.Print_Area" localSheetId="19">CEA!$A$1:$N$6</definedName>
    <definedName name="_xlnm.Print_Area" localSheetId="20">'CEA Remarks'!$A$1:$G$6</definedName>
    <definedName name="_xlnm.Print_Area" localSheetId="66">'Climate Change'!$A$1:$N$8</definedName>
    <definedName name="_xlnm.Print_Area" localSheetId="67">'Climate Change Remarks'!$A$1:$G$8</definedName>
    <definedName name="_xlnm.Print_Area" localSheetId="17">'CP &amp; Untied Funds'!$A$1:$N$36</definedName>
    <definedName name="_xlnm.Print_Area" localSheetId="18">'CP &amp; Untied Funds Remarks'!$A$1:$G$36</definedName>
    <definedName name="_xlnm.Print_Area" localSheetId="11">EPI!$A$1:$N$29</definedName>
    <definedName name="_xlnm.Print_Area" localSheetId="12">'EPI Remarks'!$A$1:$G$29</definedName>
    <definedName name="_xlnm.Print_Area" localSheetId="31">FDSI!$A$1:$N$8</definedName>
    <definedName name="_xlnm.Print_Area" localSheetId="32">'FDSI Remarks'!$A$1:$G$8</definedName>
    <definedName name="_xlnm.Print_Area" localSheetId="33">HWC!$A$1:$N$16</definedName>
    <definedName name="_xlnm.Print_Area" localSheetId="34">'HWC Remarks'!$A$1:$G$16</definedName>
    <definedName name="_xlnm.Print_Area" localSheetId="38">IDSP!$A$1:$N$12</definedName>
    <definedName name="_xlnm.Print_Area" localSheetId="39">'IDSP Remarks'!$A$1:$G$13</definedName>
    <definedName name="_xlnm.Print_Area" localSheetId="21">IEC!$A$1:$N$10</definedName>
    <definedName name="_xlnm.Print_Area" localSheetId="22">'IEC Remarks'!$A$1:$G$10</definedName>
    <definedName name="_xlnm.Print_Area" localSheetId="29">'M&amp;E'!$A$1:$N$14</definedName>
    <definedName name="_xlnm.Print_Area" localSheetId="30">'M&amp;E Remarks'!$A$1:$G$14</definedName>
    <definedName name="_xlnm.Print_Area" localSheetId="25">NAS!$A$1:$N$5</definedName>
    <definedName name="_xlnm.Print_Area" localSheetId="26">'NAS Remarks'!$A$1:$G$5</definedName>
    <definedName name="_xlnm.Print_Area" localSheetId="15">NIDDCP!$A$1:$N$10</definedName>
    <definedName name="_xlnm.Print_Area" localSheetId="16">'NIDDCP Remarks'!$A$1:$G$10</definedName>
    <definedName name="_xlnm.Print_Area" localSheetId="40">NLEP!$A$1:$N$23</definedName>
    <definedName name="_xlnm.Print_Area" localSheetId="41">'NLEP Remarks'!$A$1:$G$23</definedName>
    <definedName name="_xlnm.Print_Area" localSheetId="52">NMHP!$A$1:$N$15</definedName>
    <definedName name="_xlnm.Print_Area" localSheetId="53">'NMHP Remarks'!$A$1:$G$15</definedName>
    <definedName name="_xlnm.Print_Area" localSheetId="60">NOHP!$A$1:$N$10</definedName>
    <definedName name="_xlnm.Print_Area" localSheetId="61">'NOHP Remarks'!$A$1:$G$10</definedName>
    <definedName name="_xlnm.Print_Area" localSheetId="50">NPCBVI!$A$1:$N$21</definedName>
    <definedName name="_xlnm.Print_Area" localSheetId="51">'NPCBVI Remarks'!$A$1:$G$21</definedName>
    <definedName name="_xlnm.Print_Area" localSheetId="54">NPCDCS!$A$1:$N$34</definedName>
    <definedName name="_xlnm.Print_Area" localSheetId="55">'NPCDCS Remarks'!$A$1:$G$34</definedName>
    <definedName name="_xlnm.Print_Area" localSheetId="56">NPHCE!$A$1:$N$11</definedName>
    <definedName name="_xlnm.Print_Area" localSheetId="57">'NPHCE Remarks'!$A$1:$G$10</definedName>
    <definedName name="_xlnm.Print_Area" localSheetId="48">NRCP!$A$1:$N$7</definedName>
    <definedName name="_xlnm.Print_Area" localSheetId="49">'NRCP Remarks'!$A$1:$G$9</definedName>
    <definedName name="_xlnm.Print_Area" localSheetId="58">NTCP!$A$1:$N$20</definedName>
    <definedName name="_xlnm.Print_Area" localSheetId="59">'NTCP Remarks'!$A$1:$G$20</definedName>
    <definedName name="_xlnm.Print_Area" localSheetId="44">NTEP!$A$1:$M$36</definedName>
    <definedName name="_xlnm.Print_Area" localSheetId="45">'NTEP Remarks'!$A$1:$G$36</definedName>
    <definedName name="_xlnm.Print_Area" localSheetId="68">NUHM!$A$1:$N$59</definedName>
    <definedName name="_xlnm.Print_Area" localSheetId="69">'NUHM Remarks'!$A$1:$G$59</definedName>
    <definedName name="_xlnm.Print_Area" localSheetId="42">NVBDCP!$A$1:$N$41</definedName>
    <definedName name="_xlnm.Print_Area" localSheetId="43">'NVBDCP Remarks'!$A$1:$G$41</definedName>
    <definedName name="_xlnm.Print_Area" localSheetId="46">NVHCP!$A$1:$N$25</definedName>
    <definedName name="_xlnm.Print_Area" localSheetId="47">'NVHCP Remarks'!$A$1:$G$24</definedName>
    <definedName name="_xlnm.Print_Area" localSheetId="13">PNDT!$A$1:$N$5</definedName>
    <definedName name="_xlnm.Print_Area" localSheetId="14">'PNDT Remarks'!$A$1:$G$5</definedName>
    <definedName name="_xlnm.Print_Area" localSheetId="1">'Poolwise Proposal'!$A$1:$G$44</definedName>
    <definedName name="_xlnm.Print_Area" localSheetId="2">'Poolwise Proposal Final'!$A$1:$J$46</definedName>
    <definedName name="_xlnm.Print_Area" localSheetId="0">'Progwise Priority'!$A$1:$F$44</definedName>
    <definedName name="_xlnm.Print_Area" localSheetId="9">RBSK!$A$1:$N$24</definedName>
    <definedName name="_xlnm.Print_Area" localSheetId="10">'RBSK Remarks'!$A$1:$G$24</definedName>
    <definedName name="_xlnm.Print_Area" localSheetId="5">RCH!$A$1:$N$101</definedName>
    <definedName name="_xlnm.Print_Area" localSheetId="6">'RCH Remarks'!$A$1:$G$101</definedName>
    <definedName name="_xlnm.Print_Area" localSheetId="4">'RE Based'!$A$1:$F$11</definedName>
    <definedName name="_xlnm.Print_Area" localSheetId="7">'RKSK &amp; SHP'!$A$1:$J$37</definedName>
    <definedName name="_xlnm.Print_Area" localSheetId="8">'RKSK &amp; SHP Remarks'!$A$1:$G$37</definedName>
    <definedName name="_xlnm.Print_Area" localSheetId="35">SBC!$A$1:$N$14</definedName>
    <definedName name="_xlnm.Print_Area" localSheetId="36">'SBC Remarks'!$A$1:$G$14</definedName>
    <definedName name="_xlnm.Print_Area" localSheetId="3">'State &amp; Dist PIP'!$A$1:$M$49</definedName>
    <definedName name="_xlnm.Print_Area" localSheetId="37">Supervision!$A$1:$L$13</definedName>
    <definedName name="_xlnm.Print_Titles" localSheetId="42">NVBDCP!$1:$2</definedName>
    <definedName name="_xlnm.Print_Titles" localSheetId="43">'NVBDCP Remarks'!$1:$2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70" l="1"/>
  <c r="E10" i="70"/>
  <c r="D9" i="70"/>
  <c r="D8" i="70"/>
  <c r="D10" i="70" s="1"/>
  <c r="F40" i="94" l="1"/>
  <c r="E40" i="94"/>
  <c r="F24" i="94"/>
  <c r="E24" i="94"/>
  <c r="B13" i="96"/>
  <c r="F20" i="94"/>
  <c r="E20" i="94"/>
  <c r="F19" i="94"/>
  <c r="E19" i="94"/>
  <c r="F18" i="94"/>
  <c r="E18" i="94"/>
  <c r="D18" i="94" l="1"/>
  <c r="D19" i="94"/>
  <c r="D20" i="94"/>
  <c r="D23" i="94"/>
  <c r="D24" i="94"/>
  <c r="D25" i="94"/>
  <c r="D40" i="94"/>
  <c r="E58" i="92" l="1"/>
  <c r="F58" i="92"/>
  <c r="E23" i="4"/>
  <c r="F23" i="4"/>
  <c r="G23" i="4"/>
  <c r="H23" i="4"/>
  <c r="I23" i="4"/>
  <c r="J23" i="4"/>
  <c r="K23" i="4"/>
  <c r="L23" i="4"/>
  <c r="M23" i="4"/>
  <c r="D23" i="4"/>
  <c r="B5" i="96"/>
  <c r="B6" i="96"/>
  <c r="B7" i="96"/>
  <c r="B8" i="96"/>
  <c r="B10" i="96"/>
  <c r="D24" i="61" s="1"/>
  <c r="B4" i="96"/>
  <c r="D10" i="45" l="1"/>
  <c r="D4" i="54" l="1"/>
  <c r="D5" i="54"/>
  <c r="D6" i="54"/>
  <c r="D7" i="54"/>
  <c r="D8" i="54"/>
  <c r="D9" i="54"/>
  <c r="D10" i="54"/>
  <c r="D11" i="54"/>
  <c r="D12" i="54"/>
  <c r="D13" i="54"/>
  <c r="D4" i="53"/>
  <c r="D5" i="53"/>
  <c r="D6" i="53"/>
  <c r="D7" i="53"/>
  <c r="D8" i="53"/>
  <c r="D9" i="53"/>
  <c r="D10" i="53"/>
  <c r="D11" i="53"/>
  <c r="D12" i="53"/>
  <c r="D13" i="53"/>
  <c r="D14" i="53"/>
  <c r="D15" i="53"/>
  <c r="D4" i="14"/>
  <c r="D5" i="14"/>
  <c r="D29" i="47"/>
  <c r="D30" i="47"/>
  <c r="D31" i="47"/>
  <c r="D32" i="47"/>
  <c r="D33" i="47"/>
  <c r="D34" i="47"/>
  <c r="D35" i="47"/>
  <c r="D4" i="47"/>
  <c r="D5" i="47"/>
  <c r="D6" i="47"/>
  <c r="D7" i="47"/>
  <c r="D8" i="47"/>
  <c r="D9" i="47"/>
  <c r="D10" i="47"/>
  <c r="D11" i="47"/>
  <c r="D12" i="47"/>
  <c r="D13" i="47"/>
  <c r="D14" i="47"/>
  <c r="D15" i="47"/>
  <c r="D16" i="47"/>
  <c r="D17" i="47"/>
  <c r="D18" i="47"/>
  <c r="D19" i="47"/>
  <c r="D20" i="47"/>
  <c r="D21" i="47"/>
  <c r="D22" i="47"/>
  <c r="D23" i="47"/>
  <c r="D24" i="47"/>
  <c r="D4" i="31"/>
  <c r="D5" i="31"/>
  <c r="D6" i="31"/>
  <c r="D7" i="31"/>
  <c r="D4" i="32"/>
  <c r="D5" i="32"/>
  <c r="D6" i="32"/>
  <c r="D7" i="32"/>
  <c r="D8" i="32"/>
  <c r="D9" i="32"/>
  <c r="D10" i="32"/>
  <c r="D11" i="32"/>
  <c r="D12" i="32"/>
  <c r="D13" i="32"/>
  <c r="D14" i="32"/>
  <c r="D15" i="32"/>
  <c r="D16" i="32"/>
  <c r="D17" i="32"/>
  <c r="D18" i="32"/>
  <c r="D19" i="32"/>
  <c r="D20" i="32"/>
  <c r="D21" i="32"/>
  <c r="D22" i="32"/>
  <c r="D23" i="32"/>
  <c r="D24" i="32"/>
  <c r="D25" i="32"/>
  <c r="D26" i="32"/>
  <c r="D4" i="45"/>
  <c r="D5" i="45"/>
  <c r="D6" i="45"/>
  <c r="D7" i="45"/>
  <c r="D8" i="45"/>
  <c r="D9" i="45"/>
  <c r="D11" i="45"/>
  <c r="D12" i="45"/>
  <c r="D13" i="45"/>
  <c r="D14" i="45"/>
  <c r="D15" i="45"/>
  <c r="D16" i="45"/>
  <c r="D17" i="45"/>
  <c r="D18" i="45"/>
  <c r="D19" i="45"/>
  <c r="D20" i="45"/>
  <c r="D21" i="45"/>
  <c r="D27" i="50"/>
  <c r="D28" i="50"/>
  <c r="D29" i="50"/>
  <c r="D30" i="50"/>
  <c r="D31" i="50"/>
  <c r="D32" i="50"/>
  <c r="D4" i="50"/>
  <c r="D5" i="50"/>
  <c r="D6" i="50"/>
  <c r="D7" i="50"/>
  <c r="D8" i="50"/>
  <c r="D9" i="50"/>
  <c r="D10" i="50"/>
  <c r="D11" i="50"/>
  <c r="D12" i="50"/>
  <c r="D13" i="50"/>
  <c r="D14" i="50"/>
  <c r="D15" i="50"/>
  <c r="D16" i="50"/>
  <c r="D17" i="50"/>
  <c r="D18" i="50"/>
  <c r="D19" i="50"/>
  <c r="D20" i="50"/>
  <c r="D21" i="50"/>
  <c r="D91" i="7"/>
  <c r="D92" i="7"/>
  <c r="D93" i="7"/>
  <c r="D94" i="7"/>
  <c r="D95" i="7"/>
  <c r="D96" i="7"/>
  <c r="D97" i="7"/>
  <c r="D98"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40" i="7"/>
  <c r="D41" i="7"/>
  <c r="D42" i="7"/>
  <c r="D43" i="7"/>
  <c r="D44" i="7"/>
  <c r="D45" i="7"/>
  <c r="D46" i="7"/>
  <c r="D47" i="7"/>
  <c r="D25" i="7"/>
  <c r="D26" i="7"/>
  <c r="D27" i="7"/>
  <c r="D28" i="7"/>
  <c r="D29" i="7"/>
  <c r="D30" i="7"/>
  <c r="D31" i="7"/>
  <c r="D32" i="7"/>
  <c r="D33" i="7"/>
  <c r="D34" i="7"/>
  <c r="D35" i="7"/>
  <c r="D36" i="7"/>
  <c r="D37" i="7"/>
  <c r="D38" i="7"/>
  <c r="D39" i="7"/>
  <c r="D11" i="7"/>
  <c r="D12" i="7"/>
  <c r="D13" i="7"/>
  <c r="D14" i="7"/>
  <c r="D15" i="7"/>
  <c r="D16" i="7"/>
  <c r="D17" i="7"/>
  <c r="D18" i="7"/>
  <c r="D19" i="7"/>
  <c r="D20" i="7"/>
  <c r="D21" i="7"/>
  <c r="D22" i="7"/>
  <c r="D23" i="7"/>
  <c r="D24" i="7"/>
  <c r="D4" i="7"/>
  <c r="D5" i="7"/>
  <c r="D6" i="7"/>
  <c r="D7" i="7"/>
  <c r="D8" i="7"/>
  <c r="D9" i="7"/>
  <c r="D10" i="7"/>
  <c r="D4" i="55"/>
  <c r="D5" i="55"/>
  <c r="D6" i="55"/>
  <c r="D7" i="55"/>
  <c r="D10" i="35"/>
  <c r="D11" i="35"/>
  <c r="D4" i="35"/>
  <c r="D5" i="35"/>
  <c r="D6" i="35"/>
  <c r="D4" i="34"/>
  <c r="D5" i="34"/>
  <c r="D6" i="34"/>
  <c r="D4" i="8"/>
  <c r="D5" i="8"/>
  <c r="D6" i="8"/>
  <c r="D7" i="8"/>
  <c r="D8" i="8"/>
  <c r="D9" i="8"/>
  <c r="D4" i="28"/>
  <c r="D5" i="28"/>
  <c r="D6" i="28"/>
  <c r="D7" i="28"/>
  <c r="D8" i="28"/>
  <c r="D9" i="28"/>
  <c r="D10" i="28"/>
  <c r="D11" i="28"/>
  <c r="D12" i="28"/>
  <c r="D13" i="28"/>
  <c r="D14" i="28"/>
  <c r="D15" i="28"/>
  <c r="D16" i="28"/>
  <c r="D17" i="28"/>
  <c r="D4" i="26"/>
  <c r="D5" i="26"/>
  <c r="D6" i="26"/>
  <c r="D7" i="26"/>
  <c r="D4" i="27"/>
  <c r="D5" i="27"/>
  <c r="D6" i="27"/>
  <c r="D7" i="27"/>
  <c r="D8" i="27"/>
  <c r="D9" i="27"/>
  <c r="D10" i="27"/>
  <c r="D11" i="27"/>
  <c r="D12" i="27"/>
  <c r="D13" i="27"/>
  <c r="D14" i="27"/>
  <c r="D15" i="27"/>
  <c r="D16" i="27"/>
  <c r="D17" i="27"/>
  <c r="D18" i="27"/>
  <c r="D19" i="27"/>
  <c r="D20" i="27"/>
  <c r="D21" i="27"/>
  <c r="D22" i="27"/>
  <c r="D23" i="27"/>
  <c r="D24" i="27"/>
  <c r="D25" i="27"/>
  <c r="D26" i="27"/>
  <c r="D27" i="27"/>
  <c r="D28" i="27"/>
  <c r="D29" i="27"/>
  <c r="D30" i="27"/>
  <c r="D31" i="27"/>
  <c r="D4" i="21"/>
  <c r="D5" i="21"/>
  <c r="D6" i="21"/>
  <c r="D7" i="21"/>
  <c r="D8" i="21"/>
  <c r="D9" i="21"/>
  <c r="D10" i="21"/>
  <c r="D11" i="21"/>
  <c r="D12" i="21"/>
  <c r="D4" i="9"/>
  <c r="D5" i="9"/>
  <c r="D6" i="9"/>
  <c r="D7" i="9"/>
  <c r="D8" i="9"/>
  <c r="D9" i="9"/>
  <c r="D10" i="9"/>
  <c r="D11" i="9"/>
  <c r="D12" i="9"/>
  <c r="D13" i="9"/>
  <c r="D14" i="9"/>
  <c r="D15" i="9"/>
  <c r="D16" i="9"/>
  <c r="D17" i="9"/>
  <c r="D18" i="9"/>
  <c r="D4" i="42"/>
  <c r="D5" i="42"/>
  <c r="D6" i="42"/>
  <c r="D4" i="44"/>
  <c r="D5" i="44"/>
  <c r="D6" i="44"/>
  <c r="D7" i="44"/>
  <c r="D8" i="44"/>
  <c r="D9" i="44"/>
  <c r="D10" i="44"/>
  <c r="D11" i="44"/>
  <c r="D12" i="44"/>
  <c r="D13" i="44"/>
  <c r="D14" i="44"/>
  <c r="D15" i="44"/>
  <c r="D16" i="44"/>
  <c r="D17" i="44"/>
  <c r="D18" i="44"/>
  <c r="D19" i="44"/>
  <c r="D20" i="44"/>
  <c r="D21" i="44"/>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4" i="40"/>
  <c r="D5" i="40"/>
  <c r="D6" i="40"/>
  <c r="D7" i="40"/>
  <c r="D8" i="40"/>
  <c r="D9" i="40"/>
  <c r="D10" i="40"/>
  <c r="D11" i="40"/>
  <c r="D12" i="40"/>
  <c r="D13" i="40"/>
  <c r="D14" i="40"/>
  <c r="D15" i="40"/>
  <c r="D16" i="40"/>
  <c r="D17" i="40"/>
  <c r="D18" i="40"/>
  <c r="D19" i="40"/>
  <c r="D20" i="40"/>
  <c r="D21" i="40"/>
  <c r="D22" i="40"/>
  <c r="D23" i="40"/>
  <c r="D24" i="40"/>
  <c r="D25" i="40"/>
  <c r="D26" i="40"/>
  <c r="D27" i="40"/>
  <c r="D28" i="40"/>
  <c r="D29" i="40"/>
  <c r="D30" i="40"/>
  <c r="D31" i="40"/>
  <c r="D32" i="40"/>
  <c r="D33" i="40"/>
  <c r="D34" i="40"/>
  <c r="D35" i="40"/>
  <c r="D36" i="40"/>
  <c r="D37" i="40"/>
  <c r="D38" i="40"/>
  <c r="D4" i="48"/>
  <c r="D5" i="48"/>
  <c r="D6" i="48"/>
  <c r="D7" i="48"/>
  <c r="D8" i="48"/>
  <c r="D9" i="48"/>
  <c r="D10" i="48"/>
  <c r="D11" i="48"/>
  <c r="D12" i="48"/>
  <c r="D13" i="48"/>
  <c r="D14" i="48"/>
  <c r="D15" i="48"/>
  <c r="D16" i="48"/>
  <c r="D17" i="48"/>
  <c r="D18" i="48"/>
  <c r="D19" i="48"/>
  <c r="D20" i="48"/>
  <c r="D4" i="41"/>
  <c r="D5" i="41"/>
  <c r="D6" i="41"/>
  <c r="D7" i="41"/>
  <c r="D8" i="41"/>
  <c r="D9" i="41"/>
  <c r="D10" i="41"/>
  <c r="D11" i="41"/>
  <c r="D4" i="18"/>
  <c r="D5" i="18"/>
  <c r="D6" i="18"/>
  <c r="D7" i="18"/>
  <c r="D8" i="18"/>
  <c r="D9" i="18"/>
  <c r="D10" i="18"/>
  <c r="D11" i="18"/>
  <c r="D12" i="18"/>
  <c r="D13" i="18"/>
  <c r="D4" i="52"/>
  <c r="D5" i="52"/>
  <c r="D6" i="52"/>
  <c r="D7" i="52"/>
  <c r="D8" i="52"/>
  <c r="D9" i="52"/>
  <c r="D10" i="52"/>
  <c r="D11" i="52"/>
  <c r="D12" i="52"/>
  <c r="D13" i="52"/>
  <c r="D14" i="52"/>
  <c r="D15" i="52"/>
  <c r="E39" i="40" l="1"/>
  <c r="F39" i="40"/>
  <c r="G39" i="40"/>
  <c r="H39" i="40"/>
  <c r="I39" i="40"/>
  <c r="J39" i="40"/>
  <c r="K39" i="40"/>
  <c r="L39" i="40"/>
  <c r="M39" i="40"/>
  <c r="N39" i="40"/>
  <c r="E36" i="62" l="1"/>
  <c r="F36" i="62"/>
  <c r="E36" i="50"/>
  <c r="F36" i="50"/>
  <c r="G36" i="50"/>
  <c r="H36" i="50"/>
  <c r="I36" i="50"/>
  <c r="J36" i="50"/>
  <c r="E101" i="93"/>
  <c r="F101" i="93"/>
  <c r="E101" i="7"/>
  <c r="F101" i="7"/>
  <c r="G101" i="7"/>
  <c r="H101" i="7"/>
  <c r="I101" i="7"/>
  <c r="J101" i="7"/>
  <c r="K101" i="7"/>
  <c r="L101" i="7"/>
  <c r="M101" i="7"/>
  <c r="N101" i="7"/>
  <c r="D101" i="7"/>
  <c r="F27" i="64" l="1"/>
  <c r="F7" i="94" s="1"/>
  <c r="C23" i="4" l="1"/>
  <c r="C46" i="4"/>
  <c r="C45" i="4"/>
  <c r="D17" i="95"/>
  <c r="D16" i="95"/>
  <c r="D14" i="95"/>
  <c r="D13" i="95"/>
  <c r="D10" i="95"/>
  <c r="D8" i="95"/>
  <c r="D7" i="95"/>
  <c r="E20" i="95"/>
  <c r="D5" i="95"/>
  <c r="D4" i="95"/>
  <c r="D3" i="95"/>
  <c r="D9" i="95"/>
  <c r="D11" i="95"/>
  <c r="D12" i="95"/>
  <c r="D15" i="95"/>
  <c r="F20" i="95"/>
  <c r="D6" i="95" l="1"/>
  <c r="D18" i="95" s="1"/>
  <c r="E18" i="95"/>
  <c r="F18" i="95"/>
  <c r="F19" i="95" l="1"/>
  <c r="F36" i="94"/>
  <c r="E19" i="95"/>
  <c r="E36" i="94"/>
  <c r="D20" i="95"/>
  <c r="D19" i="95"/>
  <c r="E16" i="53"/>
  <c r="F16" i="53"/>
  <c r="G16" i="53"/>
  <c r="H16" i="53"/>
  <c r="I16" i="53"/>
  <c r="J16" i="53"/>
  <c r="K16" i="53"/>
  <c r="L16" i="53"/>
  <c r="M16" i="53"/>
  <c r="N16" i="53"/>
  <c r="D36" i="94" l="1"/>
  <c r="E58" i="38"/>
  <c r="F58" i="38"/>
  <c r="G58" i="38"/>
  <c r="H58" i="38"/>
  <c r="I58" i="38"/>
  <c r="J58" i="38"/>
  <c r="K58" i="38"/>
  <c r="L58" i="38"/>
  <c r="M58" i="38"/>
  <c r="N58" i="38"/>
  <c r="C25" i="4" l="1"/>
  <c r="C24" i="4"/>
  <c r="F3" i="66" l="1"/>
  <c r="E3" i="66"/>
  <c r="D4" i="38" l="1"/>
  <c r="D5" i="38"/>
  <c r="D6" i="38"/>
  <c r="D7" i="38"/>
  <c r="D8" i="38"/>
  <c r="D9" i="38"/>
  <c r="D10" i="38"/>
  <c r="D11" i="38"/>
  <c r="D12" i="38"/>
  <c r="D13" i="38"/>
  <c r="D14" i="38"/>
  <c r="D15" i="38"/>
  <c r="D16" i="38"/>
  <c r="D17" i="38"/>
  <c r="D18" i="38"/>
  <c r="D19" i="38"/>
  <c r="D20" i="38"/>
  <c r="D21" i="38"/>
  <c r="D22" i="38"/>
  <c r="D23" i="38"/>
  <c r="D24" i="38"/>
  <c r="D25" i="38"/>
  <c r="D26" i="38"/>
  <c r="D27" i="38"/>
  <c r="D28" i="38"/>
  <c r="D29" i="38"/>
  <c r="D30" i="38"/>
  <c r="D31" i="38"/>
  <c r="D32" i="38"/>
  <c r="D33" i="38"/>
  <c r="D34" i="38"/>
  <c r="D35" i="38"/>
  <c r="D36" i="38"/>
  <c r="D37" i="38"/>
  <c r="D38" i="38"/>
  <c r="D39" i="38"/>
  <c r="D40" i="38"/>
  <c r="D41" i="38"/>
  <c r="D42" i="38"/>
  <c r="D4" i="92"/>
  <c r="J4" i="92" s="1"/>
  <c r="D5" i="92"/>
  <c r="J5" i="92" s="1"/>
  <c r="D6" i="92"/>
  <c r="J6" i="92" s="1"/>
  <c r="D7" i="92"/>
  <c r="J7" i="92" s="1"/>
  <c r="D8" i="92"/>
  <c r="J8" i="92" s="1"/>
  <c r="D9" i="92"/>
  <c r="J9" i="92" s="1"/>
  <c r="D10" i="92"/>
  <c r="J10" i="92" s="1"/>
  <c r="D11" i="92"/>
  <c r="J11" i="92" s="1"/>
  <c r="D12" i="92"/>
  <c r="J12" i="92" s="1"/>
  <c r="D13" i="92"/>
  <c r="J13" i="92" s="1"/>
  <c r="D14" i="92"/>
  <c r="J14" i="92" s="1"/>
  <c r="D15" i="92"/>
  <c r="J15" i="92" s="1"/>
  <c r="D16" i="92"/>
  <c r="J16" i="92" s="1"/>
  <c r="D17" i="92"/>
  <c r="J17" i="92" s="1"/>
  <c r="D18" i="92"/>
  <c r="J18" i="92" s="1"/>
  <c r="D19" i="92"/>
  <c r="J19" i="92" s="1"/>
  <c r="D20" i="92"/>
  <c r="J20" i="92" s="1"/>
  <c r="D21" i="92"/>
  <c r="J21" i="92" s="1"/>
  <c r="D22" i="92"/>
  <c r="J22" i="92" s="1"/>
  <c r="D23" i="92"/>
  <c r="J23" i="92" s="1"/>
  <c r="D24" i="92"/>
  <c r="J24" i="92" s="1"/>
  <c r="D25" i="92"/>
  <c r="J25" i="92" s="1"/>
  <c r="D26" i="92"/>
  <c r="J26" i="92" s="1"/>
  <c r="D27" i="92"/>
  <c r="J27" i="92" s="1"/>
  <c r="D28" i="92"/>
  <c r="J28" i="92" s="1"/>
  <c r="D29" i="92"/>
  <c r="J29" i="92" s="1"/>
  <c r="D30" i="92"/>
  <c r="J30" i="92" s="1"/>
  <c r="D31" i="92"/>
  <c r="J31" i="92" s="1"/>
  <c r="D32" i="92"/>
  <c r="J32" i="92" s="1"/>
  <c r="D33" i="92"/>
  <c r="D34" i="92"/>
  <c r="J34" i="92" s="1"/>
  <c r="D35" i="92"/>
  <c r="J35" i="92" s="1"/>
  <c r="D36" i="92"/>
  <c r="J36" i="92" s="1"/>
  <c r="D37" i="92"/>
  <c r="J37" i="92" s="1"/>
  <c r="D38" i="92"/>
  <c r="J38" i="92" s="1"/>
  <c r="D39" i="92"/>
  <c r="J39" i="92" s="1"/>
  <c r="D40" i="92"/>
  <c r="J40" i="92" s="1"/>
  <c r="D41" i="92"/>
  <c r="D42" i="92"/>
  <c r="J42" i="92" s="1"/>
  <c r="E43" i="92"/>
  <c r="F43" i="92"/>
  <c r="D3" i="92"/>
  <c r="J3" i="92" s="1"/>
  <c r="E43" i="38"/>
  <c r="F43" i="38"/>
  <c r="G43" i="38"/>
  <c r="H43" i="38"/>
  <c r="I43" i="38"/>
  <c r="J43" i="38"/>
  <c r="K43" i="38"/>
  <c r="L43" i="38"/>
  <c r="M43" i="38"/>
  <c r="N43" i="38"/>
  <c r="D3" i="38"/>
  <c r="J41" i="92" l="1"/>
  <c r="D58" i="92"/>
  <c r="D58" i="38"/>
  <c r="J33" i="92"/>
  <c r="D43" i="38"/>
  <c r="D43" i="92"/>
  <c r="D9" i="85"/>
  <c r="D10" i="85"/>
  <c r="E20" i="28" l="1"/>
  <c r="F20" i="28"/>
  <c r="G20" i="28"/>
  <c r="H20" i="28"/>
  <c r="I20" i="28"/>
  <c r="J20" i="28"/>
  <c r="K20" i="28"/>
  <c r="L20" i="28"/>
  <c r="M20" i="28"/>
  <c r="N20" i="28"/>
  <c r="D19" i="79" l="1"/>
  <c r="D4" i="93" l="1"/>
  <c r="D5" i="93"/>
  <c r="D6" i="93"/>
  <c r="D7" i="93"/>
  <c r="D8" i="93"/>
  <c r="D9" i="93"/>
  <c r="D10" i="93"/>
  <c r="D11" i="93"/>
  <c r="D12" i="93"/>
  <c r="D13" i="93"/>
  <c r="D14" i="93"/>
  <c r="D15" i="93"/>
  <c r="D16" i="93"/>
  <c r="D17" i="93"/>
  <c r="D18" i="93"/>
  <c r="D19" i="93"/>
  <c r="D20" i="93"/>
  <c r="D21" i="93"/>
  <c r="D22" i="93"/>
  <c r="D23" i="93"/>
  <c r="D24" i="93"/>
  <c r="D25" i="93"/>
  <c r="D26" i="93"/>
  <c r="D27" i="93"/>
  <c r="D28" i="93"/>
  <c r="D29" i="93"/>
  <c r="D30" i="93"/>
  <c r="D32" i="93"/>
  <c r="D33" i="93"/>
  <c r="D34" i="93"/>
  <c r="D35" i="93"/>
  <c r="D36" i="93"/>
  <c r="D37" i="93"/>
  <c r="D38" i="93"/>
  <c r="D39" i="93"/>
  <c r="D40" i="93"/>
  <c r="D41" i="93"/>
  <c r="D42" i="93"/>
  <c r="D43" i="93"/>
  <c r="D44" i="93"/>
  <c r="D45" i="93"/>
  <c r="D46" i="93"/>
  <c r="D47" i="93"/>
  <c r="D48" i="93"/>
  <c r="D49" i="93"/>
  <c r="D50" i="93"/>
  <c r="D51" i="93"/>
  <c r="D52" i="93"/>
  <c r="D53" i="93"/>
  <c r="D54" i="93"/>
  <c r="D55" i="93"/>
  <c r="D56" i="93"/>
  <c r="D57" i="93"/>
  <c r="D58" i="93"/>
  <c r="D59" i="93"/>
  <c r="D60" i="93"/>
  <c r="D61" i="93"/>
  <c r="D62" i="93"/>
  <c r="D63" i="93"/>
  <c r="D64" i="93"/>
  <c r="D65" i="93"/>
  <c r="D66" i="93"/>
  <c r="D67" i="93"/>
  <c r="D68" i="93"/>
  <c r="D69" i="93"/>
  <c r="D70" i="93"/>
  <c r="D71" i="93"/>
  <c r="D72" i="93"/>
  <c r="D73" i="93"/>
  <c r="D74" i="93"/>
  <c r="D75" i="93"/>
  <c r="D76" i="93"/>
  <c r="D77" i="93"/>
  <c r="D78" i="93"/>
  <c r="D79" i="93"/>
  <c r="D80" i="93"/>
  <c r="D81" i="93"/>
  <c r="D82" i="93"/>
  <c r="D83" i="93"/>
  <c r="D84" i="93"/>
  <c r="D85" i="93"/>
  <c r="D86" i="93"/>
  <c r="D87" i="93"/>
  <c r="D88" i="93"/>
  <c r="D89" i="93"/>
  <c r="D90" i="93"/>
  <c r="D91" i="93"/>
  <c r="D92" i="93"/>
  <c r="D93" i="93"/>
  <c r="D94" i="93"/>
  <c r="D95" i="93"/>
  <c r="D96" i="93"/>
  <c r="D97" i="93"/>
  <c r="D98" i="93"/>
  <c r="D3" i="93"/>
  <c r="F99" i="93"/>
  <c r="F4" i="94" s="1"/>
  <c r="E99" i="93"/>
  <c r="D101" i="93" l="1"/>
  <c r="E100" i="93"/>
  <c r="E4" i="94"/>
  <c r="D4" i="94" s="1"/>
  <c r="F100" i="93"/>
  <c r="D99" i="93"/>
  <c r="D103" i="93" s="1"/>
  <c r="D104" i="93" s="1"/>
  <c r="D46" i="92"/>
  <c r="D47" i="92"/>
  <c r="D48" i="92"/>
  <c r="D49" i="92"/>
  <c r="D50" i="92"/>
  <c r="D51" i="92"/>
  <c r="D52" i="92"/>
  <c r="D53" i="92"/>
  <c r="D54" i="92"/>
  <c r="D45" i="92"/>
  <c r="F55" i="92"/>
  <c r="F57" i="92" s="1"/>
  <c r="E55" i="92"/>
  <c r="E57" i="92" s="1"/>
  <c r="D4" i="91"/>
  <c r="D5" i="91"/>
  <c r="D6" i="91"/>
  <c r="D7" i="91"/>
  <c r="D3" i="91"/>
  <c r="F8" i="91"/>
  <c r="F41" i="94" s="1"/>
  <c r="E8" i="91"/>
  <c r="E41" i="94" s="1"/>
  <c r="D15" i="90"/>
  <c r="D14" i="90"/>
  <c r="D12" i="90"/>
  <c r="D10" i="90"/>
  <c r="D11" i="90"/>
  <c r="D9" i="90"/>
  <c r="D7" i="90"/>
  <c r="D4" i="90"/>
  <c r="D5" i="90"/>
  <c r="D6" i="90"/>
  <c r="D3" i="90"/>
  <c r="F16" i="90"/>
  <c r="F39" i="94" s="1"/>
  <c r="E16" i="90"/>
  <c r="E39" i="94" s="1"/>
  <c r="D39" i="94" s="1"/>
  <c r="D4" i="89"/>
  <c r="D5" i="89"/>
  <c r="D6" i="89"/>
  <c r="D3" i="89"/>
  <c r="F7" i="89"/>
  <c r="F38" i="94" s="1"/>
  <c r="E7" i="89"/>
  <c r="E38" i="94" s="1"/>
  <c r="D38" i="94" s="1"/>
  <c r="D4" i="88"/>
  <c r="D5" i="88"/>
  <c r="D6" i="88"/>
  <c r="D7" i="88"/>
  <c r="D8" i="88"/>
  <c r="D9" i="88"/>
  <c r="D3" i="88"/>
  <c r="F10" i="88"/>
  <c r="F37" i="94" s="1"/>
  <c r="E10" i="88"/>
  <c r="E37" i="94" s="1"/>
  <c r="D37" i="94" s="1"/>
  <c r="D4" i="86"/>
  <c r="D5" i="86"/>
  <c r="D6" i="86"/>
  <c r="D7" i="86"/>
  <c r="D3" i="86"/>
  <c r="F9" i="86"/>
  <c r="E9" i="86"/>
  <c r="F8" i="86"/>
  <c r="E8" i="86"/>
  <c r="D4" i="85"/>
  <c r="D5" i="85"/>
  <c r="D6" i="85"/>
  <c r="D7" i="85"/>
  <c r="D8" i="85"/>
  <c r="D11" i="85"/>
  <c r="D12" i="85"/>
  <c r="D13" i="85"/>
  <c r="D14" i="85"/>
  <c r="D15" i="85"/>
  <c r="D16" i="85"/>
  <c r="D17" i="85"/>
  <c r="D18" i="85"/>
  <c r="D19" i="85"/>
  <c r="D20" i="85"/>
  <c r="D21" i="85"/>
  <c r="D22" i="85"/>
  <c r="D23" i="85"/>
  <c r="D24" i="85"/>
  <c r="D25" i="85"/>
  <c r="D26" i="85"/>
  <c r="D27" i="85"/>
  <c r="D28" i="85"/>
  <c r="D29" i="85"/>
  <c r="D30" i="85"/>
  <c r="D31" i="85"/>
  <c r="D3" i="85"/>
  <c r="F33" i="85"/>
  <c r="E33" i="85"/>
  <c r="F32" i="85"/>
  <c r="F34" i="94" s="1"/>
  <c r="E32" i="85"/>
  <c r="E34" i="94" s="1"/>
  <c r="D34" i="94" s="1"/>
  <c r="D4" i="84"/>
  <c r="D5" i="84"/>
  <c r="D6" i="84"/>
  <c r="D7" i="84"/>
  <c r="D8" i="84"/>
  <c r="D9" i="84"/>
  <c r="D10" i="84"/>
  <c r="D11" i="84"/>
  <c r="D12" i="84"/>
  <c r="D3" i="84"/>
  <c r="F14" i="84"/>
  <c r="E14" i="84"/>
  <c r="F13" i="84"/>
  <c r="E13" i="84"/>
  <c r="E33" i="94" s="1"/>
  <c r="D4" i="83"/>
  <c r="D5" i="83"/>
  <c r="D6" i="83"/>
  <c r="D7" i="83"/>
  <c r="D8" i="83"/>
  <c r="D9" i="83"/>
  <c r="D10" i="83"/>
  <c r="D11" i="83"/>
  <c r="D12" i="83"/>
  <c r="D13" i="83"/>
  <c r="D14" i="83"/>
  <c r="D15" i="83"/>
  <c r="D16" i="83"/>
  <c r="D17" i="83"/>
  <c r="D18" i="83"/>
  <c r="D3" i="83"/>
  <c r="F21" i="83"/>
  <c r="E21" i="83"/>
  <c r="F19" i="83"/>
  <c r="E19" i="83"/>
  <c r="E32" i="94" s="1"/>
  <c r="D4" i="82"/>
  <c r="D5" i="82"/>
  <c r="D6" i="82"/>
  <c r="D3" i="82"/>
  <c r="F8" i="82"/>
  <c r="E8" i="82"/>
  <c r="F7" i="82"/>
  <c r="F31" i="94" s="1"/>
  <c r="E7" i="82"/>
  <c r="E31" i="94" s="1"/>
  <c r="D31" i="94" s="1"/>
  <c r="D8" i="82"/>
  <c r="D4" i="81"/>
  <c r="D5" i="81"/>
  <c r="D6" i="81"/>
  <c r="D7" i="81"/>
  <c r="D8" i="81"/>
  <c r="D9" i="81"/>
  <c r="D10" i="81"/>
  <c r="D11" i="81"/>
  <c r="D12" i="81"/>
  <c r="D13" i="81"/>
  <c r="D14" i="81"/>
  <c r="D15" i="81"/>
  <c r="D16" i="81"/>
  <c r="D17" i="81"/>
  <c r="D24" i="81" s="1"/>
  <c r="D18" i="81"/>
  <c r="D19" i="81"/>
  <c r="D20" i="81"/>
  <c r="D21" i="81"/>
  <c r="D3" i="81"/>
  <c r="F24" i="81"/>
  <c r="E24" i="81"/>
  <c r="F22" i="81"/>
  <c r="F30" i="94" s="1"/>
  <c r="E22" i="81"/>
  <c r="E30" i="94" s="1"/>
  <c r="D31" i="80"/>
  <c r="D11" i="79"/>
  <c r="D12" i="79"/>
  <c r="D13" i="79"/>
  <c r="D14" i="79"/>
  <c r="D15" i="79"/>
  <c r="D16" i="79"/>
  <c r="D17" i="79"/>
  <c r="D18" i="79"/>
  <c r="D20" i="79"/>
  <c r="D21" i="79"/>
  <c r="D22" i="79"/>
  <c r="D23" i="79"/>
  <c r="D24" i="79"/>
  <c r="D25" i="79"/>
  <c r="D26" i="79"/>
  <c r="D27" i="79"/>
  <c r="D28" i="79"/>
  <c r="D29" i="79"/>
  <c r="D30" i="79"/>
  <c r="D31" i="79"/>
  <c r="D32" i="79"/>
  <c r="D33" i="79"/>
  <c r="D34" i="79"/>
  <c r="D35" i="79"/>
  <c r="D36" i="79"/>
  <c r="D37" i="79"/>
  <c r="D38" i="79"/>
  <c r="F40" i="79"/>
  <c r="F39" i="79"/>
  <c r="F28" i="94" s="1"/>
  <c r="D4" i="78"/>
  <c r="D5" i="78"/>
  <c r="D6" i="78"/>
  <c r="D7" i="78"/>
  <c r="D8" i="78"/>
  <c r="D9" i="78"/>
  <c r="D10" i="78"/>
  <c r="D11" i="78"/>
  <c r="D12" i="78"/>
  <c r="D13" i="78"/>
  <c r="D14" i="78"/>
  <c r="D15" i="78"/>
  <c r="D16" i="78"/>
  <c r="D17" i="78"/>
  <c r="D18" i="78"/>
  <c r="D19" i="78"/>
  <c r="D23" i="78" s="1"/>
  <c r="D20" i="78"/>
  <c r="D3" i="78"/>
  <c r="F23" i="78"/>
  <c r="E23" i="78"/>
  <c r="F21" i="78"/>
  <c r="E21" i="78"/>
  <c r="E27" i="94" s="1"/>
  <c r="D3" i="77"/>
  <c r="D4" i="77"/>
  <c r="D5" i="77"/>
  <c r="D6" i="77"/>
  <c r="D7" i="77"/>
  <c r="D8" i="77"/>
  <c r="D9" i="77"/>
  <c r="D10" i="77"/>
  <c r="F12" i="77"/>
  <c r="E12" i="77"/>
  <c r="F11" i="77"/>
  <c r="F26" i="94" s="1"/>
  <c r="E11" i="77"/>
  <c r="E26" i="94" s="1"/>
  <c r="D4" i="76"/>
  <c r="D5" i="76"/>
  <c r="D6" i="76"/>
  <c r="D7" i="76"/>
  <c r="D8" i="76"/>
  <c r="D9" i="76"/>
  <c r="D10" i="76"/>
  <c r="D11" i="76"/>
  <c r="D12" i="76"/>
  <c r="D13" i="76"/>
  <c r="D3" i="76"/>
  <c r="F14" i="76"/>
  <c r="F22" i="94" s="1"/>
  <c r="E14" i="76"/>
  <c r="E22" i="94" s="1"/>
  <c r="D4" i="75"/>
  <c r="D5" i="75"/>
  <c r="D6" i="75"/>
  <c r="D7" i="75"/>
  <c r="D8" i="75"/>
  <c r="D9" i="75"/>
  <c r="D10" i="75"/>
  <c r="D11" i="75"/>
  <c r="D12" i="75"/>
  <c r="D13" i="75"/>
  <c r="D14" i="75"/>
  <c r="D15" i="75"/>
  <c r="D3" i="75"/>
  <c r="D16" i="75" s="1"/>
  <c r="F16" i="75"/>
  <c r="F21" i="94" s="1"/>
  <c r="E16" i="75"/>
  <c r="E21" i="94" s="1"/>
  <c r="D21" i="94" s="1"/>
  <c r="D4" i="74"/>
  <c r="D5" i="74"/>
  <c r="D6" i="74"/>
  <c r="D7" i="74"/>
  <c r="D3" i="74"/>
  <c r="F8" i="74"/>
  <c r="E8" i="74"/>
  <c r="D4" i="73"/>
  <c r="D5" i="73"/>
  <c r="D6" i="73"/>
  <c r="D7" i="73"/>
  <c r="D8" i="73"/>
  <c r="D9" i="73"/>
  <c r="D10" i="73"/>
  <c r="D11" i="73"/>
  <c r="D12" i="73"/>
  <c r="D13" i="73"/>
  <c r="D3" i="73"/>
  <c r="D4" i="72"/>
  <c r="D5" i="72"/>
  <c r="D6" i="72"/>
  <c r="D7" i="72"/>
  <c r="D8" i="72"/>
  <c r="D9" i="72"/>
  <c r="D10" i="72"/>
  <c r="D11" i="72"/>
  <c r="D12" i="72"/>
  <c r="D13" i="72"/>
  <c r="D14" i="72"/>
  <c r="D15" i="72"/>
  <c r="D3" i="72"/>
  <c r="D4" i="71"/>
  <c r="D3" i="71"/>
  <c r="D3" i="70"/>
  <c r="D4" i="70" s="1"/>
  <c r="D4" i="69"/>
  <c r="D6" i="69"/>
  <c r="D4" i="68"/>
  <c r="D5" i="68"/>
  <c r="D3" i="68"/>
  <c r="D29" i="67"/>
  <c r="D30" i="67"/>
  <c r="D31" i="67"/>
  <c r="D32" i="67"/>
  <c r="D33" i="67"/>
  <c r="D34" i="67"/>
  <c r="D35" i="67"/>
  <c r="D28" i="67"/>
  <c r="D4" i="67"/>
  <c r="D5" i="67"/>
  <c r="D6" i="67"/>
  <c r="D7" i="67"/>
  <c r="D8" i="67"/>
  <c r="D9" i="67"/>
  <c r="D10" i="67"/>
  <c r="D11" i="67"/>
  <c r="D12" i="67"/>
  <c r="D13" i="67"/>
  <c r="D14" i="67"/>
  <c r="D15" i="67"/>
  <c r="D16" i="67"/>
  <c r="D17" i="67"/>
  <c r="D18" i="67"/>
  <c r="D19" i="67"/>
  <c r="D20" i="67"/>
  <c r="D21" i="67"/>
  <c r="D22" i="67"/>
  <c r="D23" i="67"/>
  <c r="D24" i="67"/>
  <c r="D3" i="67"/>
  <c r="D4" i="66"/>
  <c r="D5" i="66"/>
  <c r="D6" i="66"/>
  <c r="D7" i="66"/>
  <c r="D3" i="66"/>
  <c r="D4" i="65"/>
  <c r="D3" i="65"/>
  <c r="D5" i="65" s="1"/>
  <c r="D4" i="64"/>
  <c r="D5" i="64"/>
  <c r="D6" i="64"/>
  <c r="D7" i="64"/>
  <c r="D8" i="64"/>
  <c r="D9" i="64"/>
  <c r="D10" i="64"/>
  <c r="D11" i="64"/>
  <c r="D12" i="64"/>
  <c r="D13" i="64"/>
  <c r="D14" i="64"/>
  <c r="D15" i="64"/>
  <c r="D16" i="64"/>
  <c r="D17" i="64"/>
  <c r="D18" i="64"/>
  <c r="D19" i="64"/>
  <c r="D20" i="64"/>
  <c r="D21" i="64"/>
  <c r="D22" i="64"/>
  <c r="D23" i="64"/>
  <c r="D24" i="64"/>
  <c r="D25" i="64"/>
  <c r="D26" i="64"/>
  <c r="D3" i="64"/>
  <c r="D4" i="63"/>
  <c r="D5" i="63"/>
  <c r="D6" i="63"/>
  <c r="D7" i="63"/>
  <c r="D8" i="63"/>
  <c r="D9" i="63"/>
  <c r="D10" i="63"/>
  <c r="D11" i="63"/>
  <c r="D12" i="63"/>
  <c r="D13" i="63"/>
  <c r="D14" i="63"/>
  <c r="D15" i="63"/>
  <c r="D16" i="63"/>
  <c r="D17" i="63"/>
  <c r="D18" i="63"/>
  <c r="D19" i="63"/>
  <c r="D20" i="63"/>
  <c r="D21" i="63"/>
  <c r="D3" i="63"/>
  <c r="D27" i="62"/>
  <c r="D28" i="62"/>
  <c r="D29" i="62"/>
  <c r="D30" i="62"/>
  <c r="D31" i="62"/>
  <c r="D32" i="62"/>
  <c r="D26" i="62"/>
  <c r="D4" i="62"/>
  <c r="D5" i="62"/>
  <c r="D6" i="62"/>
  <c r="D7" i="62"/>
  <c r="D22" i="62" s="1"/>
  <c r="D8" i="62"/>
  <c r="D9" i="62"/>
  <c r="D10" i="62"/>
  <c r="D11" i="62"/>
  <c r="D12" i="62"/>
  <c r="D13" i="62"/>
  <c r="D14" i="62"/>
  <c r="D15" i="62"/>
  <c r="D16" i="62"/>
  <c r="D17" i="62"/>
  <c r="D18" i="62"/>
  <c r="D19" i="62"/>
  <c r="D36" i="62" s="1"/>
  <c r="D20" i="62"/>
  <c r="D21" i="62"/>
  <c r="D3" i="62"/>
  <c r="F14" i="73"/>
  <c r="F17" i="94" s="1"/>
  <c r="E14" i="73"/>
  <c r="E17" i="94" s="1"/>
  <c r="F16" i="72"/>
  <c r="F16" i="94" s="1"/>
  <c r="E16" i="72"/>
  <c r="E16" i="94" s="1"/>
  <c r="F5" i="71"/>
  <c r="F15" i="94" s="1"/>
  <c r="E5" i="71"/>
  <c r="E15" i="94" s="1"/>
  <c r="F4" i="70"/>
  <c r="F14" i="94" s="1"/>
  <c r="E4" i="70"/>
  <c r="E14" i="94" s="1"/>
  <c r="F6" i="68"/>
  <c r="F12" i="94" s="1"/>
  <c r="E6" i="68"/>
  <c r="E12" i="94" s="1"/>
  <c r="F36" i="67"/>
  <c r="F11" i="94" s="1"/>
  <c r="E36" i="67"/>
  <c r="E11" i="94" s="1"/>
  <c r="F25" i="67"/>
  <c r="F10" i="94" s="1"/>
  <c r="E25" i="67"/>
  <c r="E10" i="94" s="1"/>
  <c r="F9" i="66"/>
  <c r="E9" i="66"/>
  <c r="F8" i="66"/>
  <c r="F9" i="94" s="1"/>
  <c r="E8" i="66"/>
  <c r="E9" i="94" s="1"/>
  <c r="F5" i="65"/>
  <c r="F8" i="94" s="1"/>
  <c r="E5" i="65"/>
  <c r="E8" i="94" s="1"/>
  <c r="F28" i="64"/>
  <c r="E28" i="64"/>
  <c r="E27" i="64"/>
  <c r="E7" i="94" s="1"/>
  <c r="D7" i="94" s="1"/>
  <c r="E22" i="62"/>
  <c r="F22" i="62"/>
  <c r="E33" i="62"/>
  <c r="F33" i="62"/>
  <c r="F23" i="63"/>
  <c r="E23" i="63"/>
  <c r="F22" i="63"/>
  <c r="F6" i="94" s="1"/>
  <c r="E22" i="63"/>
  <c r="E6" i="94" s="1"/>
  <c r="F55" i="38"/>
  <c r="F57" i="38" s="1"/>
  <c r="F59" i="38" s="1"/>
  <c r="G55" i="38"/>
  <c r="G57" i="38" s="1"/>
  <c r="G59" i="38" s="1"/>
  <c r="H55" i="38"/>
  <c r="H57" i="38" s="1"/>
  <c r="H59" i="38" s="1"/>
  <c r="I55" i="38"/>
  <c r="I57" i="38" s="1"/>
  <c r="I59" i="38" s="1"/>
  <c r="J55" i="38"/>
  <c r="J57" i="38" s="1"/>
  <c r="J59" i="38" s="1"/>
  <c r="K55" i="38"/>
  <c r="K57" i="38" s="1"/>
  <c r="K59" i="38" s="1"/>
  <c r="L55" i="38"/>
  <c r="L57" i="38" s="1"/>
  <c r="L59" i="38" s="1"/>
  <c r="M55" i="38"/>
  <c r="M57" i="38" s="1"/>
  <c r="M59" i="38" s="1"/>
  <c r="N55" i="38"/>
  <c r="N57" i="38" s="1"/>
  <c r="N59" i="38" s="1"/>
  <c r="D46" i="38"/>
  <c r="D47" i="38"/>
  <c r="D48" i="38"/>
  <c r="D49" i="38"/>
  <c r="D50" i="38"/>
  <c r="D51" i="38"/>
  <c r="D52" i="38"/>
  <c r="D53" i="38"/>
  <c r="D54" i="38"/>
  <c r="D45" i="38"/>
  <c r="D3" i="55"/>
  <c r="D3" i="8"/>
  <c r="E10" i="8"/>
  <c r="F10" i="8"/>
  <c r="G10" i="8"/>
  <c r="H10" i="8"/>
  <c r="I10" i="8"/>
  <c r="J10" i="8"/>
  <c r="K10" i="8"/>
  <c r="L10" i="8"/>
  <c r="M10" i="8"/>
  <c r="N10" i="8"/>
  <c r="D20" i="28"/>
  <c r="D3" i="28"/>
  <c r="D3" i="26"/>
  <c r="E9" i="26"/>
  <c r="F9" i="26"/>
  <c r="G9" i="26"/>
  <c r="H9" i="26"/>
  <c r="I9" i="26"/>
  <c r="J9" i="26"/>
  <c r="K9" i="26"/>
  <c r="L9" i="26"/>
  <c r="M9" i="26"/>
  <c r="N9" i="26"/>
  <c r="E33" i="27"/>
  <c r="F33" i="27"/>
  <c r="G33" i="27"/>
  <c r="G34" i="27" s="1"/>
  <c r="H33" i="27"/>
  <c r="I33" i="27"/>
  <c r="J33" i="27"/>
  <c r="K33" i="27"/>
  <c r="L33" i="27"/>
  <c r="M33" i="27"/>
  <c r="N33" i="27"/>
  <c r="D3" i="27"/>
  <c r="E14" i="21"/>
  <c r="F14" i="21"/>
  <c r="G14" i="21"/>
  <c r="H14" i="21"/>
  <c r="I14" i="21"/>
  <c r="J14" i="21"/>
  <c r="K14" i="21"/>
  <c r="L14" i="21"/>
  <c r="M14" i="21"/>
  <c r="N14" i="21"/>
  <c r="D3" i="21"/>
  <c r="D22" i="94" l="1"/>
  <c r="E35" i="62"/>
  <c r="D8" i="94"/>
  <c r="D10" i="94"/>
  <c r="D14" i="94"/>
  <c r="D17" i="94"/>
  <c r="D6" i="94"/>
  <c r="D26" i="94"/>
  <c r="E10" i="86"/>
  <c r="E35" i="94"/>
  <c r="D9" i="94"/>
  <c r="D11" i="94"/>
  <c r="D15" i="94"/>
  <c r="F22" i="78"/>
  <c r="F27" i="94"/>
  <c r="D27" i="94" s="1"/>
  <c r="F20" i="83"/>
  <c r="F32" i="94"/>
  <c r="D32" i="94" s="1"/>
  <c r="E42" i="94"/>
  <c r="E59" i="92"/>
  <c r="F59" i="92"/>
  <c r="F42" i="94"/>
  <c r="D12" i="94"/>
  <c r="D16" i="94"/>
  <c r="F15" i="84"/>
  <c r="F33" i="94"/>
  <c r="D33" i="94" s="1"/>
  <c r="E37" i="62"/>
  <c r="E5" i="94"/>
  <c r="F10" i="86"/>
  <c r="F35" i="94"/>
  <c r="D41" i="94"/>
  <c r="D30" i="94"/>
  <c r="E20" i="83"/>
  <c r="E22" i="78"/>
  <c r="F29" i="64"/>
  <c r="D8" i="66"/>
  <c r="D11" i="77"/>
  <c r="F13" i="77"/>
  <c r="E9" i="82"/>
  <c r="F9" i="82"/>
  <c r="F35" i="62"/>
  <c r="E23" i="81"/>
  <c r="F23" i="81"/>
  <c r="F34" i="85"/>
  <c r="F24" i="63"/>
  <c r="D23" i="63"/>
  <c r="D100" i="93"/>
  <c r="E56" i="92"/>
  <c r="F56" i="92"/>
  <c r="D55" i="92"/>
  <c r="D8" i="91"/>
  <c r="D16" i="90"/>
  <c r="D7" i="89"/>
  <c r="D10" i="88"/>
  <c r="D8" i="86"/>
  <c r="D9" i="86"/>
  <c r="D33" i="85"/>
  <c r="E34" i="85"/>
  <c r="D32" i="85"/>
  <c r="E15" i="84"/>
  <c r="D13" i="84"/>
  <c r="D14" i="84"/>
  <c r="D19" i="83"/>
  <c r="D21" i="83"/>
  <c r="D7" i="82"/>
  <c r="D9" i="82" s="1"/>
  <c r="D22" i="81"/>
  <c r="D23" i="81" s="1"/>
  <c r="F41" i="79"/>
  <c r="D21" i="78"/>
  <c r="D22" i="78" s="1"/>
  <c r="E13" i="77"/>
  <c r="D12" i="77"/>
  <c r="D14" i="76"/>
  <c r="D8" i="74"/>
  <c r="D22" i="63"/>
  <c r="D14" i="73"/>
  <c r="D16" i="72"/>
  <c r="D5" i="71"/>
  <c r="D6" i="68"/>
  <c r="D25" i="67"/>
  <c r="D36" i="67"/>
  <c r="E10" i="66"/>
  <c r="F10" i="66"/>
  <c r="D9" i="66"/>
  <c r="D27" i="64"/>
  <c r="E29" i="64"/>
  <c r="D28" i="64"/>
  <c r="E24" i="63"/>
  <c r="D33" i="62"/>
  <c r="D35" i="62" s="1"/>
  <c r="E21" i="9"/>
  <c r="F21" i="9"/>
  <c r="G21" i="9"/>
  <c r="H21" i="9"/>
  <c r="I21" i="9"/>
  <c r="J21" i="9"/>
  <c r="K21" i="9"/>
  <c r="L21" i="9"/>
  <c r="M21" i="9"/>
  <c r="N21" i="9"/>
  <c r="D3" i="9"/>
  <c r="D3" i="42"/>
  <c r="E8" i="42"/>
  <c r="F8" i="42"/>
  <c r="G8" i="42"/>
  <c r="H8" i="42"/>
  <c r="I8" i="42"/>
  <c r="J8" i="42"/>
  <c r="K8" i="42"/>
  <c r="L8" i="42"/>
  <c r="M8" i="42"/>
  <c r="N8" i="42"/>
  <c r="E25" i="44"/>
  <c r="F25" i="44"/>
  <c r="G25" i="44"/>
  <c r="H25" i="44"/>
  <c r="I25" i="44"/>
  <c r="J25" i="44"/>
  <c r="K25" i="44"/>
  <c r="L25" i="44"/>
  <c r="M25" i="44"/>
  <c r="N25" i="44"/>
  <c r="D3" i="49"/>
  <c r="D3" i="40"/>
  <c r="D39" i="40" s="1"/>
  <c r="E40" i="40"/>
  <c r="F40" i="40"/>
  <c r="G40" i="40"/>
  <c r="H40" i="40"/>
  <c r="I40" i="40"/>
  <c r="J40" i="40"/>
  <c r="K40" i="40"/>
  <c r="L40" i="40"/>
  <c r="M40" i="40"/>
  <c r="N40" i="40"/>
  <c r="D3" i="48"/>
  <c r="E23" i="48"/>
  <c r="F23" i="48"/>
  <c r="G23" i="48"/>
  <c r="H23" i="48"/>
  <c r="I23" i="48"/>
  <c r="J23" i="48"/>
  <c r="K23" i="48"/>
  <c r="L23" i="48"/>
  <c r="M23" i="48"/>
  <c r="N23" i="48"/>
  <c r="D3" i="41"/>
  <c r="E13" i="41"/>
  <c r="F13" i="41"/>
  <c r="G13" i="41"/>
  <c r="H13" i="41"/>
  <c r="I13" i="41"/>
  <c r="J13" i="41"/>
  <c r="K13" i="41"/>
  <c r="L13" i="41"/>
  <c r="M13" i="41"/>
  <c r="N13" i="41"/>
  <c r="D3" i="18"/>
  <c r="D3" i="52"/>
  <c r="D4" i="10"/>
  <c r="D5" i="10"/>
  <c r="D6" i="10"/>
  <c r="D7" i="10"/>
  <c r="D3" i="10"/>
  <c r="D3" i="53"/>
  <c r="E4" i="23"/>
  <c r="D3" i="14"/>
  <c r="D28" i="47"/>
  <c r="D3" i="47"/>
  <c r="E9" i="31"/>
  <c r="F9" i="31"/>
  <c r="G9" i="31"/>
  <c r="H9" i="31"/>
  <c r="I9" i="31"/>
  <c r="J9" i="31"/>
  <c r="K9" i="31"/>
  <c r="L9" i="31"/>
  <c r="M9" i="31"/>
  <c r="N9" i="31"/>
  <c r="F8" i="31"/>
  <c r="F10" i="31" s="1"/>
  <c r="G8" i="31"/>
  <c r="H8" i="31"/>
  <c r="I8" i="31"/>
  <c r="J8" i="31"/>
  <c r="J10" i="31" s="1"/>
  <c r="K8" i="31"/>
  <c r="L8" i="31"/>
  <c r="L10" i="31" s="1"/>
  <c r="M8" i="31"/>
  <c r="N8" i="31"/>
  <c r="F5" i="13"/>
  <c r="G5" i="13"/>
  <c r="H5" i="13"/>
  <c r="I5" i="13"/>
  <c r="J5" i="13"/>
  <c r="K5" i="13"/>
  <c r="L5" i="13"/>
  <c r="M5" i="13"/>
  <c r="N5" i="13"/>
  <c r="D4" i="13"/>
  <c r="D3" i="13"/>
  <c r="D3" i="32"/>
  <c r="E28" i="32"/>
  <c r="F28" i="32"/>
  <c r="G28" i="32"/>
  <c r="H28" i="32"/>
  <c r="I28" i="32"/>
  <c r="J28" i="32"/>
  <c r="K28" i="32"/>
  <c r="L28" i="32"/>
  <c r="M28" i="32"/>
  <c r="N28" i="32"/>
  <c r="D3" i="45"/>
  <c r="E23" i="45"/>
  <c r="F23" i="45"/>
  <c r="G23" i="45"/>
  <c r="H23" i="45"/>
  <c r="I23" i="45"/>
  <c r="J23" i="45"/>
  <c r="K23" i="45"/>
  <c r="L23" i="45"/>
  <c r="M23" i="45"/>
  <c r="N23" i="45"/>
  <c r="D26" i="50"/>
  <c r="D3" i="50"/>
  <c r="D35" i="94" l="1"/>
  <c r="I10" i="31"/>
  <c r="D10" i="66"/>
  <c r="D13" i="77"/>
  <c r="D36" i="50"/>
  <c r="D5" i="13"/>
  <c r="D42" i="94"/>
  <c r="D10" i="86"/>
  <c r="D57" i="92"/>
  <c r="D59" i="92" s="1"/>
  <c r="F37" i="62"/>
  <c r="F5" i="94"/>
  <c r="D20" i="83"/>
  <c r="D24" i="63"/>
  <c r="M10" i="31"/>
  <c r="G10" i="31"/>
  <c r="N10" i="31"/>
  <c r="H10" i="31"/>
  <c r="K10" i="31"/>
  <c r="D21" i="9"/>
  <c r="D56" i="92"/>
  <c r="D34" i="85"/>
  <c r="D15" i="84"/>
  <c r="D29" i="64"/>
  <c r="D37" i="62"/>
  <c r="D5" i="94" l="1"/>
  <c r="D3" i="44"/>
  <c r="F41" i="40" l="1"/>
  <c r="G41" i="40"/>
  <c r="H41" i="40"/>
  <c r="L41" i="40"/>
  <c r="N41" i="40"/>
  <c r="E41" i="40"/>
  <c r="D22" i="45"/>
  <c r="E22" i="45"/>
  <c r="E24" i="45" s="1"/>
  <c r="F33" i="50" l="1"/>
  <c r="G33" i="50"/>
  <c r="H33" i="50"/>
  <c r="I33" i="50"/>
  <c r="J33" i="50"/>
  <c r="D33" i="50"/>
  <c r="E33" i="50"/>
  <c r="D22" i="50"/>
  <c r="E22" i="50"/>
  <c r="F22" i="50"/>
  <c r="G22" i="50"/>
  <c r="H22" i="50"/>
  <c r="I22" i="50"/>
  <c r="J22" i="50"/>
  <c r="D40" i="61" l="1"/>
  <c r="E43" i="59"/>
  <c r="F43" i="59" s="1"/>
  <c r="E10" i="43" l="1"/>
  <c r="I99" i="7"/>
  <c r="I100" i="7" s="1"/>
  <c r="J99" i="7"/>
  <c r="J100" i="7" s="1"/>
  <c r="K99" i="7"/>
  <c r="K100" i="7" s="1"/>
  <c r="L99" i="7"/>
  <c r="L100" i="7" s="1"/>
  <c r="M99" i="7"/>
  <c r="M100" i="7" s="1"/>
  <c r="N99" i="7"/>
  <c r="N100" i="7" s="1"/>
  <c r="E99" i="7"/>
  <c r="E100" i="7" s="1"/>
  <c r="F99" i="7"/>
  <c r="F100" i="7" s="1"/>
  <c r="G99" i="7"/>
  <c r="G100" i="7" s="1"/>
  <c r="H99" i="7"/>
  <c r="H100" i="7" s="1"/>
  <c r="D4" i="43" l="1"/>
  <c r="D7" i="43"/>
  <c r="D20" i="61" l="1"/>
  <c r="D19" i="61"/>
  <c r="D18" i="61"/>
  <c r="D8" i="61"/>
  <c r="D6" i="61"/>
  <c r="E8" i="59" l="1"/>
  <c r="D8" i="59"/>
  <c r="D21" i="59"/>
  <c r="D20" i="59"/>
  <c r="D19" i="59"/>
  <c r="F8" i="59"/>
  <c r="F6" i="59"/>
  <c r="D33" i="27"/>
  <c r="D37" i="59" s="1"/>
  <c r="D14" i="21"/>
  <c r="D36" i="59" s="1"/>
  <c r="D8" i="42"/>
  <c r="D33" i="59" s="1"/>
  <c r="D25" i="44"/>
  <c r="D23" i="48"/>
  <c r="D13" i="41"/>
  <c r="D28" i="59" s="1"/>
  <c r="D23" i="45"/>
  <c r="D6" i="59" s="1"/>
  <c r="D24" i="45" l="1"/>
  <c r="E6" i="59" s="1"/>
  <c r="D5" i="59"/>
  <c r="D3" i="31" l="1"/>
  <c r="D9" i="31" l="1"/>
  <c r="D9" i="59" s="1"/>
  <c r="F22" i="45"/>
  <c r="F24" i="45" s="1"/>
  <c r="G22" i="45"/>
  <c r="G24" i="45" s="1"/>
  <c r="H22" i="45"/>
  <c r="H24" i="45" s="1"/>
  <c r="I22" i="45"/>
  <c r="I24" i="45" s="1"/>
  <c r="J22" i="45"/>
  <c r="J24" i="45" s="1"/>
  <c r="K22" i="45"/>
  <c r="K24" i="45" s="1"/>
  <c r="L22" i="45"/>
  <c r="L24" i="45" s="1"/>
  <c r="M22" i="45"/>
  <c r="M24" i="45" s="1"/>
  <c r="N22" i="45"/>
  <c r="N24" i="45" s="1"/>
  <c r="B11" i="2" l="1"/>
  <c r="C11" i="2" l="1"/>
  <c r="N8" i="55"/>
  <c r="M43" i="4" s="1"/>
  <c r="M8" i="55"/>
  <c r="L43" i="4" s="1"/>
  <c r="L8" i="55"/>
  <c r="K43" i="4" s="1"/>
  <c r="K8" i="55"/>
  <c r="J43" i="4" s="1"/>
  <c r="J8" i="55"/>
  <c r="I43" i="4" s="1"/>
  <c r="I8" i="55"/>
  <c r="H43" i="4" s="1"/>
  <c r="H8" i="55"/>
  <c r="G43" i="4" s="1"/>
  <c r="G8" i="55"/>
  <c r="F43" i="4" s="1"/>
  <c r="F8" i="55"/>
  <c r="E43" i="4" s="1"/>
  <c r="E8" i="55"/>
  <c r="D43" i="4" s="1"/>
  <c r="D8" i="55" l="1"/>
  <c r="D3" i="54"/>
  <c r="N14" i="54"/>
  <c r="M17" i="4" s="1"/>
  <c r="M14" i="54"/>
  <c r="L17" i="4" s="1"/>
  <c r="L14" i="54"/>
  <c r="K17" i="4" s="1"/>
  <c r="K14" i="54"/>
  <c r="J17" i="4" s="1"/>
  <c r="J14" i="54"/>
  <c r="I17" i="4" s="1"/>
  <c r="I14" i="54"/>
  <c r="H17" i="4" s="1"/>
  <c r="H14" i="54"/>
  <c r="G17" i="4" s="1"/>
  <c r="G14" i="54"/>
  <c r="F17" i="4" s="1"/>
  <c r="F14" i="54"/>
  <c r="E17" i="4" s="1"/>
  <c r="E14" i="54"/>
  <c r="D17" i="4" s="1"/>
  <c r="D41" i="61" l="1"/>
  <c r="E44" i="59"/>
  <c r="F44" i="59"/>
  <c r="C43" i="4"/>
  <c r="D14" i="54"/>
  <c r="D17" i="61" l="1"/>
  <c r="D18" i="59"/>
  <c r="C17" i="4"/>
  <c r="M16" i="4"/>
  <c r="L16" i="4"/>
  <c r="K16" i="4"/>
  <c r="J16" i="4"/>
  <c r="I16" i="4"/>
  <c r="H16" i="4"/>
  <c r="G16" i="4"/>
  <c r="F16" i="4"/>
  <c r="E16" i="4"/>
  <c r="D16" i="4"/>
  <c r="D16" i="53" l="1"/>
  <c r="D16" i="61" l="1"/>
  <c r="C16" i="4"/>
  <c r="D17" i="59"/>
  <c r="N16" i="52" l="1"/>
  <c r="M22" i="4" s="1"/>
  <c r="M16" i="52"/>
  <c r="L22" i="4" s="1"/>
  <c r="L16" i="52"/>
  <c r="K22" i="4" s="1"/>
  <c r="K16" i="52"/>
  <c r="J22" i="4" s="1"/>
  <c r="J16" i="52"/>
  <c r="I22" i="4" s="1"/>
  <c r="I16" i="52"/>
  <c r="H22" i="4" s="1"/>
  <c r="H16" i="52"/>
  <c r="G22" i="4" s="1"/>
  <c r="G16" i="52"/>
  <c r="F22" i="4" s="1"/>
  <c r="F16" i="52"/>
  <c r="E22" i="4" s="1"/>
  <c r="E16" i="52"/>
  <c r="D22" i="4" s="1"/>
  <c r="E55" i="38"/>
  <c r="E57" i="38" s="1"/>
  <c r="E59" i="38" s="1"/>
  <c r="D55" i="38"/>
  <c r="D57" i="38" s="1"/>
  <c r="F46" i="59" l="1"/>
  <c r="D16" i="52"/>
  <c r="E35" i="50"/>
  <c r="F35" i="50"/>
  <c r="G35" i="50"/>
  <c r="H35" i="50"/>
  <c r="I35" i="50"/>
  <c r="J35" i="50"/>
  <c r="D35" i="50"/>
  <c r="M36" i="49"/>
  <c r="M29" i="4" s="1"/>
  <c r="L36" i="49"/>
  <c r="L29" i="4" s="1"/>
  <c r="K36" i="49"/>
  <c r="K29" i="4" s="1"/>
  <c r="J36" i="49"/>
  <c r="J29" i="4" s="1"/>
  <c r="I36" i="49"/>
  <c r="I29" i="4" s="1"/>
  <c r="H36" i="49"/>
  <c r="H29" i="4" s="1"/>
  <c r="G36" i="49"/>
  <c r="G29" i="4" s="1"/>
  <c r="F36" i="49"/>
  <c r="F29" i="4" s="1"/>
  <c r="E36" i="49"/>
  <c r="D29" i="4" s="1"/>
  <c r="I5" i="4" l="1"/>
  <c r="G37" i="50"/>
  <c r="L5" i="4"/>
  <c r="J37" i="50"/>
  <c r="G5" i="4"/>
  <c r="F37" i="50"/>
  <c r="K5" i="4"/>
  <c r="I37" i="50"/>
  <c r="D5" i="4"/>
  <c r="E37" i="50"/>
  <c r="J5" i="4"/>
  <c r="H37" i="50"/>
  <c r="C5" i="4"/>
  <c r="D5" i="61"/>
  <c r="F5" i="59"/>
  <c r="D37" i="50"/>
  <c r="E5" i="59" s="1"/>
  <c r="D21" i="61"/>
  <c r="D22" i="59"/>
  <c r="C22" i="4"/>
  <c r="D36" i="49"/>
  <c r="D29" i="61" l="1"/>
  <c r="F31" i="59"/>
  <c r="D31" i="59"/>
  <c r="C29" i="4"/>
  <c r="E31" i="59" l="1"/>
  <c r="N21" i="48"/>
  <c r="M21" i="48"/>
  <c r="L21" i="48"/>
  <c r="K21" i="48"/>
  <c r="J21" i="48"/>
  <c r="I21" i="48"/>
  <c r="H21" i="48"/>
  <c r="G21" i="48"/>
  <c r="F21" i="48"/>
  <c r="E21" i="48"/>
  <c r="D21" i="48"/>
  <c r="E36" i="47"/>
  <c r="D11" i="4" s="1"/>
  <c r="F36" i="47"/>
  <c r="E11" i="4" s="1"/>
  <c r="G36" i="47"/>
  <c r="F11" i="4" s="1"/>
  <c r="H36" i="47"/>
  <c r="G11" i="4" s="1"/>
  <c r="I36" i="47"/>
  <c r="H11" i="4" s="1"/>
  <c r="J36" i="47"/>
  <c r="I11" i="4" s="1"/>
  <c r="K36" i="47"/>
  <c r="J11" i="4" s="1"/>
  <c r="L36" i="47"/>
  <c r="K11" i="4" s="1"/>
  <c r="M36" i="47"/>
  <c r="L11" i="4" s="1"/>
  <c r="N36" i="47"/>
  <c r="M11" i="4" s="1"/>
  <c r="N25" i="47"/>
  <c r="M25" i="47"/>
  <c r="L25" i="47"/>
  <c r="K25" i="47"/>
  <c r="J25" i="47"/>
  <c r="I25" i="47"/>
  <c r="H25" i="47"/>
  <c r="G25" i="47"/>
  <c r="F25" i="47"/>
  <c r="E25" i="47"/>
  <c r="F10" i="4" l="1"/>
  <c r="K10" i="4"/>
  <c r="D10" i="4"/>
  <c r="H10" i="4"/>
  <c r="L10" i="4"/>
  <c r="G27" i="4"/>
  <c r="H22" i="48"/>
  <c r="K27" i="4"/>
  <c r="L22" i="48"/>
  <c r="E10" i="4"/>
  <c r="I10" i="4"/>
  <c r="M10" i="4"/>
  <c r="D27" i="4"/>
  <c r="E22" i="48"/>
  <c r="H27" i="4"/>
  <c r="I22" i="48"/>
  <c r="L27" i="4"/>
  <c r="M22" i="48"/>
  <c r="J10" i="4"/>
  <c r="E27" i="4"/>
  <c r="F22" i="48"/>
  <c r="I27" i="4"/>
  <c r="J22" i="48"/>
  <c r="M27" i="4"/>
  <c r="N22" i="48"/>
  <c r="G10" i="4"/>
  <c r="F27" i="4"/>
  <c r="G22" i="48"/>
  <c r="J27" i="4"/>
  <c r="K22" i="48"/>
  <c r="D27" i="61"/>
  <c r="F29" i="59"/>
  <c r="D22" i="48"/>
  <c r="D29" i="59" s="1"/>
  <c r="C27" i="4"/>
  <c r="D36" i="47"/>
  <c r="D25" i="47"/>
  <c r="D11" i="61" l="1"/>
  <c r="D12" i="59"/>
  <c r="C11" i="4"/>
  <c r="D10" i="61"/>
  <c r="D11" i="59"/>
  <c r="C10" i="4"/>
  <c r="E29" i="59"/>
  <c r="D6" i="4" l="1"/>
  <c r="E6" i="4"/>
  <c r="F6" i="4"/>
  <c r="G6" i="4"/>
  <c r="H6" i="4"/>
  <c r="I6" i="4"/>
  <c r="J6" i="4"/>
  <c r="K6" i="4"/>
  <c r="L6" i="4"/>
  <c r="M6" i="4"/>
  <c r="C6" i="4"/>
  <c r="D23" i="44"/>
  <c r="C30" i="4" s="1"/>
  <c r="E23" i="44"/>
  <c r="F23" i="44"/>
  <c r="G23" i="44"/>
  <c r="H23" i="44"/>
  <c r="I23" i="44"/>
  <c r="J23" i="44"/>
  <c r="K23" i="44"/>
  <c r="L23" i="44"/>
  <c r="M23" i="44"/>
  <c r="N23" i="44"/>
  <c r="K30" i="4" l="1"/>
  <c r="L24" i="44"/>
  <c r="G30" i="4"/>
  <c r="H24" i="44"/>
  <c r="L30" i="4"/>
  <c r="M24" i="44"/>
  <c r="J30" i="4"/>
  <c r="K24" i="44"/>
  <c r="F30" i="4"/>
  <c r="G24" i="44"/>
  <c r="M30" i="4"/>
  <c r="N24" i="44"/>
  <c r="I30" i="4"/>
  <c r="J24" i="44"/>
  <c r="E30" i="4"/>
  <c r="F24" i="44"/>
  <c r="H30" i="4"/>
  <c r="I24" i="44"/>
  <c r="D30" i="4"/>
  <c r="E24" i="44"/>
  <c r="D30" i="61"/>
  <c r="D24" i="44"/>
  <c r="D32" i="59" s="1"/>
  <c r="F32" i="59"/>
  <c r="D3" i="43"/>
  <c r="D6" i="43"/>
  <c r="D8" i="43"/>
  <c r="D9" i="43"/>
  <c r="D5" i="43"/>
  <c r="N10" i="43"/>
  <c r="M13" i="4" s="1"/>
  <c r="M10" i="43"/>
  <c r="L13" i="4" s="1"/>
  <c r="L10" i="43"/>
  <c r="K13" i="4" s="1"/>
  <c r="K10" i="43"/>
  <c r="J13" i="4" s="1"/>
  <c r="J10" i="43"/>
  <c r="I13" i="4" s="1"/>
  <c r="I10" i="43"/>
  <c r="H13" i="4" s="1"/>
  <c r="H10" i="43"/>
  <c r="G13" i="4" s="1"/>
  <c r="G10" i="43"/>
  <c r="F13" i="4" s="1"/>
  <c r="F10" i="43"/>
  <c r="E13" i="4" s="1"/>
  <c r="D13" i="4"/>
  <c r="D10" i="43" l="1"/>
  <c r="D14" i="59" s="1"/>
  <c r="E32" i="59"/>
  <c r="D13" i="61" l="1"/>
  <c r="C13" i="4"/>
  <c r="N7" i="42"/>
  <c r="M7" i="42"/>
  <c r="L7" i="42"/>
  <c r="K7" i="42"/>
  <c r="J7" i="42"/>
  <c r="I7" i="42"/>
  <c r="H7" i="42"/>
  <c r="G7" i="42"/>
  <c r="F7" i="42"/>
  <c r="E7" i="42"/>
  <c r="D7" i="42"/>
  <c r="N12" i="41"/>
  <c r="N14" i="41" s="1"/>
  <c r="M12" i="41"/>
  <c r="L12" i="41"/>
  <c r="K12" i="41"/>
  <c r="J12" i="41"/>
  <c r="I12" i="41"/>
  <c r="H12" i="41"/>
  <c r="G12" i="41"/>
  <c r="F12" i="41"/>
  <c r="E12" i="41"/>
  <c r="D12" i="41"/>
  <c r="C26" i="4" s="1"/>
  <c r="G31" i="4" l="1"/>
  <c r="H9" i="42"/>
  <c r="K31" i="4"/>
  <c r="L9" i="42"/>
  <c r="H31" i="4"/>
  <c r="I9" i="42"/>
  <c r="I31" i="4"/>
  <c r="J9" i="42"/>
  <c r="M31" i="4"/>
  <c r="N9" i="42"/>
  <c r="L31" i="4"/>
  <c r="M9" i="42"/>
  <c r="F31" i="4"/>
  <c r="G9" i="42"/>
  <c r="J31" i="4"/>
  <c r="K9" i="42"/>
  <c r="E31" i="4"/>
  <c r="F9" i="42"/>
  <c r="D31" i="4"/>
  <c r="E9" i="42"/>
  <c r="G26" i="4"/>
  <c r="H14" i="41"/>
  <c r="H26" i="4"/>
  <c r="I14" i="41"/>
  <c r="D26" i="4"/>
  <c r="E14" i="41"/>
  <c r="J26" i="4"/>
  <c r="K14" i="41"/>
  <c r="E26" i="4"/>
  <c r="F14" i="41"/>
  <c r="K26" i="4"/>
  <c r="L14" i="41"/>
  <c r="F26" i="4"/>
  <c r="G14" i="41"/>
  <c r="L26" i="4"/>
  <c r="M14" i="41"/>
  <c r="M26" i="4"/>
  <c r="I26" i="4"/>
  <c r="J14" i="41"/>
  <c r="D26" i="61"/>
  <c r="D14" i="41"/>
  <c r="F28" i="59"/>
  <c r="D31" i="61"/>
  <c r="F33" i="59"/>
  <c r="E33" i="59" s="1"/>
  <c r="D9" i="42"/>
  <c r="C31" i="4"/>
  <c r="M28" i="4"/>
  <c r="G28" i="4"/>
  <c r="D28" i="4"/>
  <c r="K28" i="4"/>
  <c r="F28" i="4"/>
  <c r="E28" i="4"/>
  <c r="E28" i="59" l="1"/>
  <c r="J41" i="40"/>
  <c r="J28" i="4" l="1"/>
  <c r="K41" i="40"/>
  <c r="L28" i="4"/>
  <c r="M41" i="40"/>
  <c r="H28" i="4"/>
  <c r="I41" i="40"/>
  <c r="I28" i="4"/>
  <c r="D28" i="61"/>
  <c r="F26" i="61" s="1"/>
  <c r="G26" i="61" s="1"/>
  <c r="D40" i="40"/>
  <c r="D30" i="59" s="1"/>
  <c r="F30" i="59"/>
  <c r="C28" i="4"/>
  <c r="D41" i="40" l="1"/>
  <c r="E30" i="59"/>
  <c r="G28" i="59"/>
  <c r="I28" i="59" s="1"/>
  <c r="M56" i="38"/>
  <c r="L44" i="4" s="1"/>
  <c r="D11" i="2"/>
  <c r="E56" i="38" l="1"/>
  <c r="D44" i="4" s="1"/>
  <c r="I56" i="38"/>
  <c r="H44" i="4" s="1"/>
  <c r="H56" i="38"/>
  <c r="G44" i="4" s="1"/>
  <c r="L56" i="38"/>
  <c r="K44" i="4" s="1"/>
  <c r="F56" i="38"/>
  <c r="E44" i="4" s="1"/>
  <c r="J56" i="38"/>
  <c r="I44" i="4" s="1"/>
  <c r="N56" i="38"/>
  <c r="M44" i="4" s="1"/>
  <c r="G56" i="38"/>
  <c r="F44" i="4" s="1"/>
  <c r="K56" i="38"/>
  <c r="J44" i="4" s="1"/>
  <c r="D56" i="38"/>
  <c r="E42" i="61" l="1"/>
  <c r="H46" i="59"/>
  <c r="D42" i="61"/>
  <c r="F42" i="61"/>
  <c r="D46" i="59"/>
  <c r="D59" i="38"/>
  <c r="C44" i="4"/>
  <c r="D12" i="35"/>
  <c r="D9" i="35"/>
  <c r="D7" i="35"/>
  <c r="D15" i="35"/>
  <c r="D14" i="35"/>
  <c r="D3" i="35"/>
  <c r="N16" i="35"/>
  <c r="M41" i="4" s="1"/>
  <c r="M16" i="35"/>
  <c r="L41" i="4" s="1"/>
  <c r="L16" i="35"/>
  <c r="K41" i="4" s="1"/>
  <c r="K16" i="35"/>
  <c r="J41" i="4" s="1"/>
  <c r="J16" i="35"/>
  <c r="I41" i="4" s="1"/>
  <c r="I16" i="35"/>
  <c r="H41" i="4" s="1"/>
  <c r="H16" i="35"/>
  <c r="G41" i="4" s="1"/>
  <c r="G16" i="35"/>
  <c r="F41" i="4" s="1"/>
  <c r="F16" i="35"/>
  <c r="E41" i="4" s="1"/>
  <c r="E16" i="35"/>
  <c r="D41" i="4" s="1"/>
  <c r="D3" i="34"/>
  <c r="N7" i="34"/>
  <c r="M40" i="4" s="1"/>
  <c r="M7" i="34"/>
  <c r="L40" i="4" s="1"/>
  <c r="L7" i="34"/>
  <c r="K40" i="4" s="1"/>
  <c r="K7" i="34"/>
  <c r="J40" i="4" s="1"/>
  <c r="J7" i="34"/>
  <c r="I40" i="4" s="1"/>
  <c r="I7" i="34"/>
  <c r="H40" i="4" s="1"/>
  <c r="H7" i="34"/>
  <c r="G40" i="4" s="1"/>
  <c r="G7" i="34"/>
  <c r="F40" i="4" s="1"/>
  <c r="F7" i="34"/>
  <c r="E40" i="4" s="1"/>
  <c r="E7" i="34"/>
  <c r="D40" i="4" s="1"/>
  <c r="E44" i="61" l="1"/>
  <c r="G42" i="61"/>
  <c r="I46" i="59"/>
  <c r="D16" i="35"/>
  <c r="D7" i="34"/>
  <c r="N27" i="32"/>
  <c r="M27" i="32"/>
  <c r="L27" i="32"/>
  <c r="K27" i="32"/>
  <c r="J27" i="32"/>
  <c r="I27" i="32"/>
  <c r="H27" i="32"/>
  <c r="G27" i="32"/>
  <c r="F27" i="32"/>
  <c r="F29" i="32" s="1"/>
  <c r="E27" i="32"/>
  <c r="K8" i="4" l="1"/>
  <c r="L29" i="32"/>
  <c r="L8" i="4"/>
  <c r="M29" i="32"/>
  <c r="G8" i="4"/>
  <c r="H29" i="32"/>
  <c r="D8" i="4"/>
  <c r="E29" i="32"/>
  <c r="H8" i="4"/>
  <c r="I29" i="32"/>
  <c r="I8" i="4"/>
  <c r="J29" i="32"/>
  <c r="M8" i="4"/>
  <c r="N29" i="32"/>
  <c r="F8" i="4"/>
  <c r="G29" i="32"/>
  <c r="J8" i="4"/>
  <c r="K29" i="32"/>
  <c r="E8" i="4"/>
  <c r="D27" i="32"/>
  <c r="D28" i="32"/>
  <c r="D7" i="59" s="1"/>
  <c r="D38" i="61"/>
  <c r="E41" i="59"/>
  <c r="F41" i="59"/>
  <c r="C40" i="4"/>
  <c r="D39" i="61"/>
  <c r="E42" i="59"/>
  <c r="F42" i="59"/>
  <c r="C41" i="4"/>
  <c r="D8" i="31"/>
  <c r="E8" i="31"/>
  <c r="E10" i="31" s="1"/>
  <c r="E9" i="4"/>
  <c r="F9" i="4"/>
  <c r="G9" i="4"/>
  <c r="H9" i="4"/>
  <c r="I9" i="4"/>
  <c r="J9" i="4"/>
  <c r="K9" i="4"/>
  <c r="L9" i="4"/>
  <c r="C8" i="4" l="1"/>
  <c r="D7" i="61"/>
  <c r="D29" i="32"/>
  <c r="E7" i="59" s="1"/>
  <c r="F7" i="59"/>
  <c r="C9" i="4"/>
  <c r="D9" i="61"/>
  <c r="F9" i="59"/>
  <c r="D10" i="31"/>
  <c r="E9" i="59" s="1"/>
  <c r="D9" i="4"/>
  <c r="M9" i="4"/>
  <c r="N18" i="28" l="1"/>
  <c r="M18" i="28"/>
  <c r="L18" i="28"/>
  <c r="K18" i="28"/>
  <c r="J18" i="28"/>
  <c r="I18" i="28"/>
  <c r="H18" i="28"/>
  <c r="G18" i="28"/>
  <c r="F18" i="28"/>
  <c r="E18" i="28"/>
  <c r="F36" i="4" l="1"/>
  <c r="G19" i="28"/>
  <c r="H36" i="4"/>
  <c r="I19" i="28"/>
  <c r="J36" i="4"/>
  <c r="K19" i="28"/>
  <c r="G36" i="4"/>
  <c r="H19" i="28"/>
  <c r="K36" i="4"/>
  <c r="L19" i="28"/>
  <c r="D36" i="4"/>
  <c r="E19" i="28"/>
  <c r="L36" i="4"/>
  <c r="M19" i="28"/>
  <c r="E36" i="4"/>
  <c r="F19" i="28"/>
  <c r="I36" i="4"/>
  <c r="J19" i="28"/>
  <c r="M36" i="4"/>
  <c r="N19" i="28"/>
  <c r="D18" i="28"/>
  <c r="F39" i="59" s="1"/>
  <c r="F34" i="4"/>
  <c r="N32" i="27"/>
  <c r="M32" i="27"/>
  <c r="L32" i="27"/>
  <c r="K32" i="27"/>
  <c r="J32" i="27"/>
  <c r="I32" i="27"/>
  <c r="H32" i="27"/>
  <c r="F32" i="27"/>
  <c r="F34" i="27" s="1"/>
  <c r="E32" i="27"/>
  <c r="D32" i="27"/>
  <c r="L34" i="4" l="1"/>
  <c r="M34" i="27"/>
  <c r="K34" i="4"/>
  <c r="L34" i="27"/>
  <c r="G34" i="4"/>
  <c r="H34" i="27"/>
  <c r="H34" i="4"/>
  <c r="I34" i="27"/>
  <c r="D34" i="4"/>
  <c r="E34" i="27"/>
  <c r="M34" i="4"/>
  <c r="N34" i="27"/>
  <c r="I34" i="4"/>
  <c r="J34" i="27"/>
  <c r="J34" i="4"/>
  <c r="K34" i="27"/>
  <c r="D19" i="28"/>
  <c r="D39" i="59" s="1"/>
  <c r="E39" i="59" s="1"/>
  <c r="D36" i="61"/>
  <c r="C36" i="4"/>
  <c r="C34" i="4"/>
  <c r="D34" i="61"/>
  <c r="F37" i="59"/>
  <c r="D34" i="27"/>
  <c r="E34" i="4"/>
  <c r="E37" i="59" l="1"/>
  <c r="N8" i="26"/>
  <c r="M8" i="26"/>
  <c r="L8" i="26"/>
  <c r="L10" i="26" s="1"/>
  <c r="K8" i="26"/>
  <c r="J8" i="26"/>
  <c r="I8" i="26"/>
  <c r="H8" i="26"/>
  <c r="H10" i="26" s="1"/>
  <c r="G8" i="26"/>
  <c r="F8" i="26"/>
  <c r="E8" i="26"/>
  <c r="L35" i="4" l="1"/>
  <c r="M10" i="26"/>
  <c r="G35" i="4"/>
  <c r="E35" i="4"/>
  <c r="F10" i="26"/>
  <c r="F35" i="4"/>
  <c r="G10" i="26"/>
  <c r="M35" i="4"/>
  <c r="N10" i="26"/>
  <c r="H35" i="4"/>
  <c r="I10" i="26"/>
  <c r="K35" i="4"/>
  <c r="I35" i="4"/>
  <c r="J10" i="26"/>
  <c r="D35" i="4"/>
  <c r="E10" i="26"/>
  <c r="J35" i="4"/>
  <c r="K10" i="26"/>
  <c r="D9" i="26"/>
  <c r="D38" i="59" s="1"/>
  <c r="D8" i="26"/>
  <c r="D35" i="61" l="1"/>
  <c r="D10" i="26"/>
  <c r="F38" i="59"/>
  <c r="E38" i="59" s="1"/>
  <c r="C35" i="4"/>
  <c r="D14" i="4" l="1"/>
  <c r="D4" i="22"/>
  <c r="D3" i="22"/>
  <c r="D3" i="23"/>
  <c r="D4" i="23" s="1"/>
  <c r="C14" i="4" s="1"/>
  <c r="N4" i="23"/>
  <c r="M14" i="4" s="1"/>
  <c r="M4" i="23"/>
  <c r="L14" i="4" s="1"/>
  <c r="L4" i="23"/>
  <c r="K14" i="4" s="1"/>
  <c r="K4" i="23"/>
  <c r="J14" i="4" s="1"/>
  <c r="J4" i="23"/>
  <c r="I14" i="4" s="1"/>
  <c r="I4" i="23"/>
  <c r="H14" i="4" s="1"/>
  <c r="H4" i="23"/>
  <c r="G14" i="4" s="1"/>
  <c r="G4" i="23"/>
  <c r="F14" i="4" s="1"/>
  <c r="F4" i="23"/>
  <c r="E14" i="4" s="1"/>
  <c r="D14" i="61" l="1"/>
  <c r="D15" i="59"/>
  <c r="D5" i="22"/>
  <c r="E5" i="22"/>
  <c r="D15" i="4" s="1"/>
  <c r="F5" i="22"/>
  <c r="E15" i="4" s="1"/>
  <c r="G5" i="22"/>
  <c r="F15" i="4" s="1"/>
  <c r="H5" i="22"/>
  <c r="G15" i="4" s="1"/>
  <c r="I5" i="22"/>
  <c r="H15" i="4" s="1"/>
  <c r="J5" i="22"/>
  <c r="I15" i="4" s="1"/>
  <c r="K5" i="22"/>
  <c r="J15" i="4" s="1"/>
  <c r="L5" i="22"/>
  <c r="K15" i="4" s="1"/>
  <c r="M5" i="22"/>
  <c r="L15" i="4" s="1"/>
  <c r="N5" i="22"/>
  <c r="M15" i="4" s="1"/>
  <c r="D15" i="61" l="1"/>
  <c r="D16" i="59"/>
  <c r="C15" i="4"/>
  <c r="N13" i="21" l="1"/>
  <c r="M13" i="21"/>
  <c r="L13" i="21"/>
  <c r="K13" i="21"/>
  <c r="J13" i="21"/>
  <c r="I13" i="21"/>
  <c r="H13" i="21"/>
  <c r="G13" i="21"/>
  <c r="F13" i="21"/>
  <c r="E13" i="21"/>
  <c r="D13" i="21"/>
  <c r="C33" i="4" s="1"/>
  <c r="K33" i="4" l="1"/>
  <c r="L15" i="21"/>
  <c r="H33" i="4"/>
  <c r="I15" i="21"/>
  <c r="L33" i="4"/>
  <c r="M15" i="21"/>
  <c r="E33" i="4"/>
  <c r="F15" i="21"/>
  <c r="I33" i="4"/>
  <c r="J15" i="21"/>
  <c r="F33" i="4"/>
  <c r="G15" i="21"/>
  <c r="J33" i="4"/>
  <c r="K15" i="21"/>
  <c r="G33" i="4"/>
  <c r="H15" i="21"/>
  <c r="D33" i="4"/>
  <c r="E15" i="21"/>
  <c r="M33" i="4"/>
  <c r="N15" i="21"/>
  <c r="D33" i="61"/>
  <c r="F36" i="59"/>
  <c r="E36" i="59" s="1"/>
  <c r="D15" i="21"/>
  <c r="L42" i="4"/>
  <c r="E14" i="18"/>
  <c r="D42" i="4" s="1"/>
  <c r="F14" i="18"/>
  <c r="E42" i="4" s="1"/>
  <c r="G14" i="18"/>
  <c r="F42" i="4" s="1"/>
  <c r="H14" i="18"/>
  <c r="G42" i="4" s="1"/>
  <c r="I14" i="18"/>
  <c r="H42" i="4" s="1"/>
  <c r="J14" i="18"/>
  <c r="I42" i="4" s="1"/>
  <c r="K14" i="18"/>
  <c r="J42" i="4" s="1"/>
  <c r="L14" i="18"/>
  <c r="K42" i="4" s="1"/>
  <c r="M14" i="18"/>
  <c r="N14" i="18"/>
  <c r="M42" i="4" s="1"/>
  <c r="D14" i="18"/>
  <c r="D23" i="59" s="1"/>
  <c r="C42" i="4" l="1"/>
  <c r="D22" i="61"/>
  <c r="N6" i="14"/>
  <c r="M12" i="4" s="1"/>
  <c r="M6" i="14"/>
  <c r="L12" i="4" s="1"/>
  <c r="L6" i="14"/>
  <c r="K12" i="4" s="1"/>
  <c r="K6" i="14"/>
  <c r="J12" i="4" s="1"/>
  <c r="J6" i="14"/>
  <c r="I12" i="4" s="1"/>
  <c r="I6" i="14"/>
  <c r="H12" i="4" s="1"/>
  <c r="H6" i="14"/>
  <c r="G12" i="4" s="1"/>
  <c r="G6" i="14"/>
  <c r="F12" i="4" s="1"/>
  <c r="F6" i="14"/>
  <c r="E12" i="4" s="1"/>
  <c r="E6" i="14"/>
  <c r="D12" i="4" s="1"/>
  <c r="D6" i="14" l="1"/>
  <c r="E7" i="4"/>
  <c r="F7" i="4"/>
  <c r="G7" i="4"/>
  <c r="H7" i="4"/>
  <c r="I7" i="4"/>
  <c r="J7" i="4"/>
  <c r="K7" i="4"/>
  <c r="L7" i="4"/>
  <c r="M7" i="4"/>
  <c r="C7" i="4"/>
  <c r="E5" i="13"/>
  <c r="D7" i="4" s="1"/>
  <c r="D21" i="4"/>
  <c r="E21" i="4"/>
  <c r="F21" i="4"/>
  <c r="G21" i="4"/>
  <c r="H21" i="4"/>
  <c r="I21" i="4"/>
  <c r="J21" i="4"/>
  <c r="K21" i="4"/>
  <c r="L21" i="4"/>
  <c r="M21" i="4"/>
  <c r="D19" i="4"/>
  <c r="E19" i="4"/>
  <c r="F19" i="4"/>
  <c r="G19" i="4"/>
  <c r="H19" i="4"/>
  <c r="I19" i="4"/>
  <c r="J19" i="4"/>
  <c r="K19" i="4"/>
  <c r="L19" i="4"/>
  <c r="M19" i="4"/>
  <c r="D20" i="4"/>
  <c r="E20" i="4"/>
  <c r="F20" i="4"/>
  <c r="G20" i="4"/>
  <c r="H20" i="4"/>
  <c r="I20" i="4"/>
  <c r="J20" i="4"/>
  <c r="K20" i="4"/>
  <c r="L20" i="4"/>
  <c r="M20" i="4"/>
  <c r="D18" i="4"/>
  <c r="E18" i="4"/>
  <c r="F18" i="4"/>
  <c r="G18" i="4"/>
  <c r="H18" i="4"/>
  <c r="I18" i="4"/>
  <c r="J18" i="4"/>
  <c r="K18" i="4"/>
  <c r="L18" i="4"/>
  <c r="M18" i="4"/>
  <c r="C20" i="4"/>
  <c r="C19" i="4"/>
  <c r="C21" i="4"/>
  <c r="C18" i="4"/>
  <c r="N8" i="10"/>
  <c r="M8" i="10"/>
  <c r="L8" i="10"/>
  <c r="K8" i="10"/>
  <c r="J8" i="10"/>
  <c r="I8" i="10"/>
  <c r="H8" i="10"/>
  <c r="G8" i="10"/>
  <c r="F8" i="10"/>
  <c r="E8" i="10"/>
  <c r="D8" i="10"/>
  <c r="D12" i="61" l="1"/>
  <c r="F10" i="61" s="1"/>
  <c r="D13" i="59"/>
  <c r="C12" i="4"/>
  <c r="G10" i="61" l="1"/>
  <c r="G11" i="59"/>
  <c r="I11" i="59" s="1"/>
  <c r="N19" i="9"/>
  <c r="M19" i="9"/>
  <c r="L19" i="9"/>
  <c r="L20" i="9" s="1"/>
  <c r="K19" i="9"/>
  <c r="K20" i="9" s="1"/>
  <c r="J19" i="9"/>
  <c r="I19" i="9"/>
  <c r="H19" i="9"/>
  <c r="H20" i="9" s="1"/>
  <c r="G19" i="9"/>
  <c r="G20" i="9" s="1"/>
  <c r="F19" i="9"/>
  <c r="F20" i="9" s="1"/>
  <c r="E19" i="9"/>
  <c r="I32" i="4" l="1"/>
  <c r="J20" i="9"/>
  <c r="M32" i="4"/>
  <c r="N20" i="9"/>
  <c r="D32" i="4"/>
  <c r="E20" i="9"/>
  <c r="H32" i="4"/>
  <c r="I20" i="9"/>
  <c r="L32" i="4"/>
  <c r="M20" i="9"/>
  <c r="F32" i="4"/>
  <c r="E32" i="4"/>
  <c r="J32" i="4"/>
  <c r="D19" i="9"/>
  <c r="G32" i="4"/>
  <c r="K32" i="4"/>
  <c r="F39" i="4"/>
  <c r="G39" i="4"/>
  <c r="I39" i="4"/>
  <c r="J39" i="4"/>
  <c r="K39" i="4"/>
  <c r="L39" i="4"/>
  <c r="M39" i="4"/>
  <c r="H39" i="4"/>
  <c r="E39" i="4"/>
  <c r="D39" i="4"/>
  <c r="D10" i="8"/>
  <c r="C39" i="4" l="1"/>
  <c r="D37" i="61"/>
  <c r="E40" i="59"/>
  <c r="F40" i="59"/>
  <c r="D20" i="9"/>
  <c r="D35" i="59" s="1"/>
  <c r="D32" i="61"/>
  <c r="F35" i="59"/>
  <c r="C32" i="4"/>
  <c r="D4" i="4"/>
  <c r="E4" i="4"/>
  <c r="F4" i="4"/>
  <c r="G4" i="4"/>
  <c r="H4" i="4"/>
  <c r="I4" i="4"/>
  <c r="J4" i="4"/>
  <c r="K4" i="4"/>
  <c r="L4" i="4"/>
  <c r="M4" i="4"/>
  <c r="D3" i="7"/>
  <c r="F32" i="61" l="1"/>
  <c r="E35" i="59"/>
  <c r="G35" i="59"/>
  <c r="I35" i="59" s="1"/>
  <c r="D99" i="7"/>
  <c r="D108" i="7" s="1"/>
  <c r="G32" i="61" l="1"/>
  <c r="D103" i="7"/>
  <c r="D104" i="7" s="1"/>
  <c r="D100" i="7"/>
  <c r="D4" i="59" s="1"/>
  <c r="D4" i="61"/>
  <c r="D44" i="61" s="1"/>
  <c r="E4" i="59"/>
  <c r="F4" i="59"/>
  <c r="G4" i="59" s="1"/>
  <c r="C4" i="4"/>
  <c r="M49" i="4"/>
  <c r="L49" i="4"/>
  <c r="K49" i="4"/>
  <c r="J49" i="4"/>
  <c r="I49" i="4"/>
  <c r="H49" i="4"/>
  <c r="G49" i="4"/>
  <c r="F49" i="4"/>
  <c r="E49" i="4"/>
  <c r="D49" i="4"/>
  <c r="F10" i="2"/>
  <c r="F9" i="2"/>
  <c r="F8" i="2"/>
  <c r="F7" i="2"/>
  <c r="F6" i="2"/>
  <c r="F5" i="2"/>
  <c r="F4" i="61" l="1"/>
  <c r="F44" i="61" s="1"/>
  <c r="I4" i="59"/>
  <c r="J4" i="59" s="1"/>
  <c r="C49" i="4"/>
  <c r="G4" i="61" l="1"/>
  <c r="F4" i="2"/>
  <c r="E11" i="2"/>
  <c r="G44" i="61" l="1"/>
  <c r="F11" i="2"/>
  <c r="E40" i="79" l="1"/>
  <c r="D7" i="79"/>
  <c r="D9" i="79"/>
  <c r="E39" i="79"/>
  <c r="D5" i="79"/>
  <c r="D4" i="79"/>
  <c r="D8" i="79"/>
  <c r="D3" i="79"/>
  <c r="D10" i="79"/>
  <c r="D6" i="79"/>
  <c r="E41" i="79" l="1"/>
  <c r="E28" i="94"/>
  <c r="D28" i="94" s="1"/>
  <c r="D39" i="79"/>
  <c r="D41" i="79" s="1"/>
  <c r="D40" i="79"/>
  <c r="D26" i="80"/>
  <c r="D7" i="80"/>
  <c r="D9" i="80"/>
  <c r="E36" i="80"/>
  <c r="E29" i="94" s="1"/>
  <c r="D18" i="80"/>
  <c r="D13" i="80"/>
  <c r="D35" i="80"/>
  <c r="F36" i="80"/>
  <c r="F29" i="94" s="1"/>
  <c r="D21" i="80"/>
  <c r="D3" i="80"/>
  <c r="D5" i="80"/>
  <c r="D30" i="80"/>
  <c r="D17" i="80"/>
  <c r="D10" i="80"/>
  <c r="D25" i="80"/>
  <c r="D20" i="80"/>
  <c r="D32" i="80"/>
  <c r="D29" i="80"/>
  <c r="D16" i="80"/>
  <c r="D27" i="80"/>
  <c r="D12" i="80"/>
  <c r="D14" i="80"/>
  <c r="D6" i="80"/>
  <c r="D24" i="80"/>
  <c r="D8" i="80"/>
  <c r="D19" i="80"/>
  <c r="D22" i="80"/>
  <c r="D15" i="80"/>
  <c r="D34" i="80"/>
  <c r="D23" i="80"/>
  <c r="D33" i="80"/>
  <c r="D11" i="80"/>
  <c r="D28" i="80"/>
  <c r="D4" i="80"/>
  <c r="D29" i="94" l="1"/>
  <c r="D36" i="80"/>
  <c r="F10" i="69"/>
  <c r="F13" i="94" s="1"/>
  <c r="F44" i="94" s="1"/>
  <c r="D8" i="69"/>
  <c r="D5" i="69"/>
  <c r="E10" i="69"/>
  <c r="E13" i="94" s="1"/>
  <c r="D3" i="69"/>
  <c r="D10" i="69" l="1"/>
  <c r="D13" i="94"/>
  <c r="D44" i="94" s="1"/>
  <c r="E44" i="94"/>
</calcChain>
</file>

<file path=xl/sharedStrings.xml><?xml version="1.0" encoding="utf-8"?>
<sst xmlns="http://schemas.openxmlformats.org/spreadsheetml/2006/main" count="4909" uniqueCount="1738">
  <si>
    <t>FMR</t>
  </si>
  <si>
    <t>Budget Head</t>
  </si>
  <si>
    <t>Particulars</t>
  </si>
  <si>
    <t>State</t>
  </si>
  <si>
    <t>Aizawl East</t>
  </si>
  <si>
    <t>Aizawl West</t>
  </si>
  <si>
    <t>Champhai</t>
  </si>
  <si>
    <t>Kolasib</t>
  </si>
  <si>
    <t>Lawngtlai</t>
  </si>
  <si>
    <t>Lunglei</t>
  </si>
  <si>
    <t>Mamit</t>
  </si>
  <si>
    <t>Siaha</t>
  </si>
  <si>
    <t>Serchhip</t>
  </si>
  <si>
    <t>1.1.1.1</t>
  </si>
  <si>
    <t>PMSMA activities at State / District Level</t>
  </si>
  <si>
    <t>1.1.1.5</t>
  </si>
  <si>
    <t>LaQshya Related activities</t>
  </si>
  <si>
    <t>TOTAL</t>
  </si>
  <si>
    <t>RMNCH+A</t>
  </si>
  <si>
    <t>Total Proposed</t>
  </si>
  <si>
    <t>Procurement under LaQSHYA</t>
  </si>
  <si>
    <t>6.1.1.1.2</t>
  </si>
  <si>
    <t>6.1.1.1.4</t>
  </si>
  <si>
    <t>DCP</t>
  </si>
  <si>
    <t>NCD</t>
  </si>
  <si>
    <t>NUHM</t>
  </si>
  <si>
    <t>IM</t>
  </si>
  <si>
    <t>SMS</t>
  </si>
  <si>
    <t>S.No</t>
  </si>
  <si>
    <t>Programme</t>
  </si>
  <si>
    <t>Salary</t>
  </si>
  <si>
    <t>Total</t>
  </si>
  <si>
    <t>RCH</t>
  </si>
  <si>
    <t>RKSK</t>
  </si>
  <si>
    <t>RBSK</t>
  </si>
  <si>
    <t>EPI</t>
  </si>
  <si>
    <t>PNDT</t>
  </si>
  <si>
    <t>NIDDCP</t>
  </si>
  <si>
    <t>ASHA</t>
  </si>
  <si>
    <t>Untied funds</t>
  </si>
  <si>
    <t>CEA</t>
  </si>
  <si>
    <t>IEC</t>
  </si>
  <si>
    <t>MMU</t>
  </si>
  <si>
    <t>NAS</t>
  </si>
  <si>
    <t>Quality Assurance</t>
  </si>
  <si>
    <t>M&amp;E</t>
  </si>
  <si>
    <t>Free Drugs Service Initiative (FDSI)</t>
  </si>
  <si>
    <t>BEMP</t>
  </si>
  <si>
    <t>PMNDP</t>
  </si>
  <si>
    <t>FDI</t>
  </si>
  <si>
    <t>HWC</t>
  </si>
  <si>
    <t>NOHP</t>
  </si>
  <si>
    <t>NPPCD</t>
  </si>
  <si>
    <t>NPPC</t>
  </si>
  <si>
    <t>SBC</t>
  </si>
  <si>
    <t>Climate Change</t>
  </si>
  <si>
    <t>State and District Action plan</t>
  </si>
  <si>
    <t>Grievance Redressal</t>
  </si>
  <si>
    <t>IDSP</t>
  </si>
  <si>
    <t>NLEP</t>
  </si>
  <si>
    <t>NVBDCP</t>
  </si>
  <si>
    <t>NTEP</t>
  </si>
  <si>
    <t>NVHCP</t>
  </si>
  <si>
    <t>NRCP</t>
  </si>
  <si>
    <t>NPCB &amp; VI</t>
  </si>
  <si>
    <t>NMHP</t>
  </si>
  <si>
    <t>NPCDCS</t>
  </si>
  <si>
    <t>NPHCE</t>
  </si>
  <si>
    <t>NTCP</t>
  </si>
  <si>
    <t>Total Proposal</t>
  </si>
  <si>
    <t>ASHA / CP</t>
  </si>
  <si>
    <t>Untied Funds / RKS</t>
  </si>
  <si>
    <t>IEC under NHM</t>
  </si>
  <si>
    <t>FDSI</t>
  </si>
  <si>
    <t>State and District Action Plan</t>
  </si>
  <si>
    <t>SD - HR</t>
  </si>
  <si>
    <t>PM - HR</t>
  </si>
  <si>
    <t>REPRODUCTIVE AND CHILD HEALTH</t>
  </si>
  <si>
    <t>1.1.1.2</t>
  </si>
  <si>
    <t>Diet Services for JSSK Beneficiaries (3 Days for Normal Delivery)</t>
  </si>
  <si>
    <t>Diet Services for JSSK Beneficiaries (7 Days for Caesarean)</t>
  </si>
  <si>
    <t>1.1.1.3</t>
  </si>
  <si>
    <t>Blood Transfusion for JSSK Beneficiaries</t>
  </si>
  <si>
    <t>1.2.1.2.1</t>
  </si>
  <si>
    <t>Beneficiary Compensation under Janani Suraksha Yojana (JSY) - Rural</t>
  </si>
  <si>
    <t>1.2.1.2.2</t>
  </si>
  <si>
    <t>Beneficiary Compensation under Janani Suraksha Yojana (JSY) - Urban</t>
  </si>
  <si>
    <t>1.2.2.1.1</t>
  </si>
  <si>
    <t>Beneficiary Compensation under FP services - Compensation for Female Sterilization  (Public Institutions)</t>
  </si>
  <si>
    <t>Beneficiary Compensation under FP services - Compensation for Female Sterilization  (Private Institutions)</t>
  </si>
  <si>
    <t>1.2.2.1.2</t>
  </si>
  <si>
    <t xml:space="preserve">Beneficiary Compensation under FP services - Compensation for Male Sterilization  </t>
  </si>
  <si>
    <t>1.2.2.2.1</t>
  </si>
  <si>
    <t xml:space="preserve">Beneficiary Compensation under FP services - Compensation for IUCD Insertion  </t>
  </si>
  <si>
    <t>1.2.2.2.2</t>
  </si>
  <si>
    <t xml:space="preserve">Beneficiary Compensation under FP services - Compensation for PPIUCD Services  </t>
  </si>
  <si>
    <t>8.4.7</t>
  </si>
  <si>
    <t>Incentive to provider for PPIUCD services @Rs 150 per PPIUCD insertion</t>
  </si>
  <si>
    <t>1.2.2.2.3</t>
  </si>
  <si>
    <t xml:space="preserve">Beneficiary Compensation under FP services - Compensation for PAIUCD Services  </t>
  </si>
  <si>
    <t>8.4.8</t>
  </si>
  <si>
    <t>Incentive to provider for PAIUCD Services @Rs 150 per PAIUCD insertion</t>
  </si>
  <si>
    <t>1.2.2.3</t>
  </si>
  <si>
    <t>Family Planning Indemnity Scheme (FPIS)</t>
  </si>
  <si>
    <t>1.3.1.1</t>
  </si>
  <si>
    <t>Operating expenses for SNCU</t>
  </si>
  <si>
    <t>1.3.1.2</t>
  </si>
  <si>
    <t>Operating expenses for NBSU</t>
  </si>
  <si>
    <t>1.3.1.3</t>
  </si>
  <si>
    <t>Operating expenses for NBCC</t>
  </si>
  <si>
    <t>2.2.1</t>
  </si>
  <si>
    <t>POL for family Planning / Others</t>
  </si>
  <si>
    <t>2.3.1.1.2</t>
  </si>
  <si>
    <t>Monthly Villgae Health &amp; Nutrition Day</t>
  </si>
  <si>
    <t>2.3.1.2</t>
  </si>
  <si>
    <t>Line listing and follow up of severely anaemic women</t>
  </si>
  <si>
    <t>3.1.1.1.1</t>
  </si>
  <si>
    <t>JSY Incentive to ASHA (Rural)</t>
  </si>
  <si>
    <t>JSY Incentive to ASHA (Urban)</t>
  </si>
  <si>
    <t>6.1.1.1.1</t>
  </si>
  <si>
    <t xml:space="preserve">MVA/EVA for Safe Abortion services </t>
  </si>
  <si>
    <t>6.1.1.2.4</t>
  </si>
  <si>
    <t>Procurement of equipments for SNCU</t>
  </si>
  <si>
    <t>6.2.1.7.5</t>
  </si>
  <si>
    <t>Drugs and Consumables under JSSK (Normal Delivery)</t>
  </si>
  <si>
    <t>Drugs and Consumables under JSSK (C Section)</t>
  </si>
  <si>
    <t>6.2.1.8</t>
  </si>
  <si>
    <t>6.2.2.1</t>
  </si>
  <si>
    <t>Drugs and Consumables under JSSK (Child)</t>
  </si>
  <si>
    <t>6.4.3</t>
  </si>
  <si>
    <t>Free Diagnostics for Pregnant Women (JSSK)</t>
  </si>
  <si>
    <t>6.4.4</t>
  </si>
  <si>
    <t>Free Diagnostics for Sick Infants (JSSK)</t>
  </si>
  <si>
    <t>Free Referral Transport for Pregnant women (JSSK)</t>
  </si>
  <si>
    <t>Free Referral Transport for Sick Infants (JSSK)</t>
  </si>
  <si>
    <t>9.5.1.4</t>
  </si>
  <si>
    <t>Training at Skills Lab</t>
  </si>
  <si>
    <t>9.5.1.6</t>
  </si>
  <si>
    <t>Skilled Birth Attendance training for ANM &amp; SN</t>
  </si>
  <si>
    <t>9.5.1.25</t>
  </si>
  <si>
    <t xml:space="preserve">National Level Training of State Midwifery Educators </t>
  </si>
  <si>
    <t>9.5.2.2</t>
  </si>
  <si>
    <t>9.5.2.19</t>
  </si>
  <si>
    <t>Orientation on National Deworming Day</t>
  </si>
  <si>
    <t>9.5.3.16</t>
  </si>
  <si>
    <t>Training of MO on PPIUCD</t>
  </si>
  <si>
    <t>9.5.3.18</t>
  </si>
  <si>
    <t>Training of PPIUCD for SN/ANM/LHV</t>
  </si>
  <si>
    <t>9.5.3.7</t>
  </si>
  <si>
    <t>Minilap training for MO</t>
  </si>
  <si>
    <t>10.1.1</t>
  </si>
  <si>
    <t>Maternal Death Review</t>
  </si>
  <si>
    <t>10.1.2</t>
  </si>
  <si>
    <t>Child Death Review</t>
  </si>
  <si>
    <t>11.5.1</t>
  </si>
  <si>
    <t>Media activities under National Deworming Day</t>
  </si>
  <si>
    <t>Media Activities under Intensified Diarrhoea Control Fortnight(IDCF)</t>
  </si>
  <si>
    <t>IEC under MAA</t>
  </si>
  <si>
    <t>IEC under SAANS</t>
  </si>
  <si>
    <t>11.6.3</t>
  </si>
  <si>
    <t>World Population Fortnight celebration</t>
  </si>
  <si>
    <t>11.6.4</t>
  </si>
  <si>
    <t>Observation of World Vasectomy Fortnight</t>
  </si>
  <si>
    <t>12.1.1</t>
  </si>
  <si>
    <t>Printing of MDR Format</t>
  </si>
  <si>
    <t>12.1.2</t>
  </si>
  <si>
    <t>Printing of MCP cards</t>
  </si>
  <si>
    <t>12.1.3</t>
  </si>
  <si>
    <t>Printing of Labour room registers and case-sheets</t>
  </si>
  <si>
    <t>12.2.4</t>
  </si>
  <si>
    <t>Printing of CDR Formats</t>
  </si>
  <si>
    <t>12.2.6</t>
  </si>
  <si>
    <t>Printing of IEC materials and monitoring formats for National deworming Day</t>
  </si>
  <si>
    <t>12.2.7</t>
  </si>
  <si>
    <t>Printing of Guidelines, Formats, Posters etc under IDCF</t>
  </si>
  <si>
    <t>12.2.10</t>
  </si>
  <si>
    <t>Printing of format for SNCU</t>
  </si>
  <si>
    <t>Printing of IEC materials for National Newborn Week 2020</t>
  </si>
  <si>
    <t>12.3.4</t>
  </si>
  <si>
    <t xml:space="preserve">Printing of IUCD cards, MPA cards, FP manuals &amp; guidelines, etc </t>
  </si>
  <si>
    <t>16.1.2.1.3</t>
  </si>
  <si>
    <t>State / District Coordination Committee on NDD &amp; IDCF</t>
  </si>
  <si>
    <t>16.1.2.1.4</t>
  </si>
  <si>
    <t>FP Indemnity Scheme meeting</t>
  </si>
  <si>
    <t>16.1.3.1.1</t>
  </si>
  <si>
    <t>Mobily Support for SPMU/State</t>
  </si>
  <si>
    <t>16.1.4.3.1</t>
  </si>
  <si>
    <t>SNCU Data Management</t>
  </si>
  <si>
    <t>16.1.4.1.1</t>
  </si>
  <si>
    <t>JSY Administrative expenses</t>
  </si>
  <si>
    <t>16.1.5.3.2</t>
  </si>
  <si>
    <t>Audit fees</t>
  </si>
  <si>
    <t>16.1.5.3.3</t>
  </si>
  <si>
    <t>Concurrent Audit fees</t>
  </si>
  <si>
    <t>State Level Office expenditure under RCH / NHM</t>
  </si>
  <si>
    <t>Hiring of Vehicle for SPM, SNO (M&amp;E), SNO (MCH)</t>
  </si>
  <si>
    <t>TA/DA for Officers and Staff</t>
  </si>
  <si>
    <t>Stationary and Allied items (District level)</t>
  </si>
  <si>
    <t>Maintenance of Computer and accessories (District level)</t>
  </si>
  <si>
    <t>Internet Connection and Telephone Bills (District level)</t>
  </si>
  <si>
    <t>TA/DA for District Officials (District level)</t>
  </si>
  <si>
    <t>Implementation of ANMOL</t>
  </si>
  <si>
    <t>2.1.3.3</t>
  </si>
  <si>
    <t>Inspection/Supervisory visit for NOHP centres</t>
  </si>
  <si>
    <t>2.3.4</t>
  </si>
  <si>
    <t>Outreach activities :
Oral Health Camp &amp; Oral Cancer Screening</t>
  </si>
  <si>
    <t>Training of Medical Officers, Dental Surgeons, Health Workers and School Teachers.</t>
  </si>
  <si>
    <t>IEC/BCC</t>
  </si>
  <si>
    <t>12.17.2</t>
  </si>
  <si>
    <t>Printing</t>
  </si>
  <si>
    <t>Procurement of Dental equipments and Accessories</t>
  </si>
  <si>
    <t>6.2.10.1</t>
  </si>
  <si>
    <t>Consumables</t>
  </si>
  <si>
    <t>2.1.3.2</t>
  </si>
  <si>
    <t>Grant in aid for mobile Ophthalmic units</t>
  </si>
  <si>
    <t>2.3.2.4</t>
  </si>
  <si>
    <t>Recurring grant for collection of eye balls by eye bank and eye donation centre</t>
  </si>
  <si>
    <t>2.3.3.2</t>
  </si>
  <si>
    <t>Screening anf free spectacles to school children @ Rs.350/- per case</t>
  </si>
  <si>
    <t>2.3.3.3</t>
  </si>
  <si>
    <t>Screening and Free Spectacles for near work to old person @ Rs.350/- per case</t>
  </si>
  <si>
    <t>Grant in Aid for District Hospital</t>
  </si>
  <si>
    <t>Grant in Aid for Vision Centre</t>
  </si>
  <si>
    <t>Grant in Aid for Eye Bank</t>
  </si>
  <si>
    <t>Grant in Aid for Eye Donation Centre</t>
  </si>
  <si>
    <t>9.5.15.1</t>
  </si>
  <si>
    <t>Training of PMOA under NPCB&amp;VI</t>
  </si>
  <si>
    <t>Re-imbursement for cataract operation for NGO and private practitioners as per NGO norms @ Rs.2000/-</t>
  </si>
  <si>
    <t>15.6.2.1</t>
  </si>
  <si>
    <t>Diabetic Retinopathy @ Rs.2000/-</t>
  </si>
  <si>
    <t>15.6.2.3</t>
  </si>
  <si>
    <t>Glaucoma @ Rs. 2000/-</t>
  </si>
  <si>
    <t>15.6.2.4</t>
  </si>
  <si>
    <t>Keratoplasty @ Rs.7500/-</t>
  </si>
  <si>
    <t>Management of State &amp; District Health Society</t>
  </si>
  <si>
    <t>Assistance for consumables/drugs/medicines to the Govt./District Hospital for Cat sx etc</t>
  </si>
  <si>
    <t>11.18.1</t>
  </si>
  <si>
    <t>State level IEC for Minor State @ Rs. 10 lakh and for Major States @ Rs. 20 lakh under NPCB&amp;VI</t>
  </si>
  <si>
    <t>9.5.3.14</t>
  </si>
  <si>
    <t>IUCD Insertion training for SN/LHV/ANM</t>
  </si>
  <si>
    <t>11.6.1</t>
  </si>
  <si>
    <t>IEC under FP</t>
  </si>
  <si>
    <t>6.1.1.24</t>
  </si>
  <si>
    <t>6.2.21.1</t>
  </si>
  <si>
    <t>6.4.1</t>
  </si>
  <si>
    <t>RASHTRIYA BAL SWASTHYA KARYAKRAM (RBSK)</t>
  </si>
  <si>
    <t>1.1.2.2</t>
  </si>
  <si>
    <t>Newborn Screening as per RBSK Comprehensive New Born Screening</t>
  </si>
  <si>
    <t>1.1.2.3</t>
  </si>
  <si>
    <t xml:space="preserve">1.3.1.7 </t>
  </si>
  <si>
    <t xml:space="preserve">2.2.3 </t>
  </si>
  <si>
    <t>2.2.4</t>
  </si>
  <si>
    <t xml:space="preserve">6.1.1.5.2 </t>
  </si>
  <si>
    <t>6.1.1.5.3</t>
  </si>
  <si>
    <t>Any other equipment: Equipment / Operation Expense for State RBSK Office</t>
  </si>
  <si>
    <t>6.2.2.3</t>
  </si>
  <si>
    <t>6.2.2.4</t>
  </si>
  <si>
    <t>Procurement of Albendazole Tablets</t>
  </si>
  <si>
    <t>6.2.2.5</t>
  </si>
  <si>
    <t>6.2.2.6</t>
  </si>
  <si>
    <t xml:space="preserve">6.2.5.1 </t>
  </si>
  <si>
    <t>9.5.5.1</t>
  </si>
  <si>
    <t>RBSK Triaining: 2-Days Refresher Training for RBSK Mobile Health Teams at the State Level</t>
  </si>
  <si>
    <t>12.5.4</t>
  </si>
  <si>
    <t>12.5.5</t>
  </si>
  <si>
    <t>16.1.2.1.7</t>
  </si>
  <si>
    <t>Review Meeting under RBSK</t>
  </si>
  <si>
    <t>FDSI, FDI, PMNDP, DVDMS, BMMP</t>
  </si>
  <si>
    <t>RASHTRIYA KISHOR SWASTHYA KARYAKRAM(RKSK)</t>
  </si>
  <si>
    <t>1.3.1.6</t>
  </si>
  <si>
    <t>Operating Expenses for Existing Youth Clinic/AFHC at RKSK Districts</t>
  </si>
  <si>
    <t>2.2.2</t>
  </si>
  <si>
    <t>Mobility &amp; Communication Support of Counsellors (Dedicated AH &amp; RMNCH+A Counselors)</t>
  </si>
  <si>
    <t>2.3.1.5</t>
  </si>
  <si>
    <t>Organizing Adolescent Health Day</t>
  </si>
  <si>
    <t>2.3.1.6</t>
  </si>
  <si>
    <t>Adolescent Friendly Clubs</t>
  </si>
  <si>
    <t>3.2.2</t>
  </si>
  <si>
    <t>Non-monetary Incentives of Peer Educators</t>
  </si>
  <si>
    <t>9.5.4.3</t>
  </si>
  <si>
    <t>AFHS Training of Medical Officers</t>
  </si>
  <si>
    <t>9.5.4.5</t>
  </si>
  <si>
    <t>Training of Dedicated of AH Counselors</t>
  </si>
  <si>
    <t>9.5.4.8</t>
  </si>
  <si>
    <t>Training of Peer Educators</t>
  </si>
  <si>
    <t>9.5.4.14</t>
  </si>
  <si>
    <t xml:space="preserve">Training of RKSK District Coordinators </t>
  </si>
  <si>
    <t>16.1.2.1.6</t>
  </si>
  <si>
    <t>Adolescent Health Committee</t>
  </si>
  <si>
    <t>16.1.3.1.2</t>
  </si>
  <si>
    <t>Mobility &amp; Communication support for 5 RKSK District Coordinators</t>
  </si>
  <si>
    <t>3.1.1.3.2</t>
  </si>
  <si>
    <t xml:space="preserve">ASHA incentives for mobilizing adolescents for Adolescent Health Day </t>
  </si>
  <si>
    <t>6.1.1.4.1</t>
  </si>
  <si>
    <t>Equipments for AFHCs</t>
  </si>
  <si>
    <t>6.2.4.1</t>
  </si>
  <si>
    <t>Procurement of IFA Tablets(WIFS)</t>
  </si>
  <si>
    <t>6.2.4.2</t>
  </si>
  <si>
    <t>11.7.1</t>
  </si>
  <si>
    <t>IEC/BCC Activities for AH/RKSK</t>
  </si>
  <si>
    <t>12.4.1</t>
  </si>
  <si>
    <t>Printing under Peer Educator KIT</t>
  </si>
  <si>
    <t>12.4.2</t>
  </si>
  <si>
    <t>Printing under WIFS</t>
  </si>
  <si>
    <t>12.4.3</t>
  </si>
  <si>
    <t>RKSK printing</t>
  </si>
  <si>
    <t>16.2.3</t>
  </si>
  <si>
    <t>Inspection, zmspping snd Surveillance of Ultrasound Centres.</t>
  </si>
  <si>
    <t>11.9.1</t>
  </si>
  <si>
    <t>IEC/SC/IPC</t>
  </si>
  <si>
    <t>9.5.29.2</t>
  </si>
  <si>
    <t>HSS</t>
  </si>
  <si>
    <t>Training (Implementation of Clinical Establishment Act)</t>
  </si>
  <si>
    <t>16.1.3.1.3</t>
  </si>
  <si>
    <t>State Mobility Support for Implementation of CEA</t>
  </si>
  <si>
    <t>16.1.3.3.4</t>
  </si>
  <si>
    <t>Mobility Support for Implementation of CEA</t>
  </si>
  <si>
    <t>1.3.2.5</t>
  </si>
  <si>
    <t>Communication : Home Based Visit</t>
  </si>
  <si>
    <t>5.1.1.2.3</t>
  </si>
  <si>
    <t>Infrastructure strengthening</t>
  </si>
  <si>
    <t>Consumables (Home base Care Kit)</t>
  </si>
  <si>
    <t>6.3.1</t>
  </si>
  <si>
    <t>Drugs</t>
  </si>
  <si>
    <t>9.5.8.1</t>
  </si>
  <si>
    <t>11.12.2</t>
  </si>
  <si>
    <t>Leaflets Printing</t>
  </si>
  <si>
    <t>16.1.2.2.18</t>
  </si>
  <si>
    <t>Monitoring &amp; Supervision</t>
  </si>
  <si>
    <t>16.1.2.1.28</t>
  </si>
  <si>
    <t>Review Meeting</t>
  </si>
  <si>
    <t>Stakeholder Meeting</t>
  </si>
  <si>
    <t>Operational Expenses at State Palliative Cell</t>
  </si>
  <si>
    <t>16.1.4.2.2</t>
  </si>
  <si>
    <t>Operational Expenses at District Palliative Cell</t>
  </si>
  <si>
    <t xml:space="preserve">                            TOTAL</t>
  </si>
  <si>
    <t>Procurement</t>
  </si>
  <si>
    <t>Training</t>
  </si>
  <si>
    <t>11.11.1</t>
  </si>
  <si>
    <t>State Level IEC</t>
  </si>
  <si>
    <t>Stakeholder Meeting &amp; Review Meeting</t>
  </si>
  <si>
    <t xml:space="preserve">                                TOTAL</t>
  </si>
  <si>
    <t>NATIONAL PROGRAMME FOR HEALTH CARE OF THE ELDERLY (NPHCE)</t>
  </si>
  <si>
    <t>6.2.17.1</t>
  </si>
  <si>
    <t>Drugs &amp; Consumables @ Rs 0.25 lakh per centre x 9</t>
  </si>
  <si>
    <t>Training of doctors and staff from 20 PHCs 
I. 2 Days Training PHC MO’s @ 1.11
II. 1Day Training PHC SN @ 0.55</t>
  </si>
  <si>
    <t>11.20.1</t>
  </si>
  <si>
    <t xml:space="preserve">IEC/ BCC
Public Awareness &amp; IEC for NPHCE @ Rs.0.25 lakh per unit x 9 districts
</t>
  </si>
  <si>
    <t>BLOOD SERVICES &amp; DISORDERS</t>
  </si>
  <si>
    <t>2.1.3.1</t>
  </si>
  <si>
    <t>Recurring Operational Grant (BCTV)</t>
  </si>
  <si>
    <t>Equipments for Blood Banks-HPLC for Thalassemia &amp; Sickle Cell</t>
  </si>
  <si>
    <t>6.2.7.1</t>
  </si>
  <si>
    <t>Drugs &amp; Supplies for Blood Services</t>
  </si>
  <si>
    <t>6.2.7.2</t>
  </si>
  <si>
    <t>Drugs &amp; Supplies for Blood Disorders</t>
  </si>
  <si>
    <t>9.5.6.1</t>
  </si>
  <si>
    <t>Training at Higher Centre &amp;Training of BBOs,MOs,LTs</t>
  </si>
  <si>
    <t>9.5.6.3</t>
  </si>
  <si>
    <t>Training of DEOs &amp; Lab Tech</t>
  </si>
  <si>
    <t>IEC-Day Observance, VBD,Wall writing &amp; TV Spots</t>
  </si>
  <si>
    <t>12.8.1</t>
  </si>
  <si>
    <t>Printing of Screening Card - Hemoglobinopathies@RS.10</t>
  </si>
  <si>
    <t>12.8.2</t>
  </si>
  <si>
    <t>Printing of Leaflets on Hemoglobinopathies@Rs.10</t>
  </si>
  <si>
    <t>e-Rakt Kosh Strengthening- Internet Facility</t>
  </si>
  <si>
    <t>1.3.1.16</t>
  </si>
  <si>
    <t>Recurring : Meeting costs/ Office expenses/ Contingencies for SL</t>
  </si>
  <si>
    <t>1.3.1.17.1</t>
  </si>
  <si>
    <t>1.3.1.17.2</t>
  </si>
  <si>
    <t>1.3.1.18.1</t>
  </si>
  <si>
    <t>1.3.1.18.2</t>
  </si>
  <si>
    <t>2.3.1.11</t>
  </si>
  <si>
    <t>Outreach Activity under NVHCP</t>
  </si>
  <si>
    <t>3.2.3.2</t>
  </si>
  <si>
    <t>Incentive for peer educator/ support under NVHCP</t>
  </si>
  <si>
    <t>8.4.11</t>
  </si>
  <si>
    <t>Incentive / Allowances for MO, :Lab Tech &amp; Pharma.</t>
  </si>
  <si>
    <t>6.2.23.1</t>
  </si>
  <si>
    <t>6.2.23.2</t>
  </si>
  <si>
    <t>6.2.23.3</t>
  </si>
  <si>
    <t>9.5.28.1</t>
  </si>
  <si>
    <t>9.5.28.3</t>
  </si>
  <si>
    <t>14.2.13</t>
  </si>
  <si>
    <t>a. Recurring : Cost of travel for supervision and Monitoring</t>
  </si>
  <si>
    <t>16.1.4.1.14</t>
  </si>
  <si>
    <t>b.  Meeting costs/ Office expenses/ Contingencies</t>
  </si>
  <si>
    <t>Non- recurring -Procurement of office equipment for DTC</t>
  </si>
  <si>
    <t>Drugs Warehouse &amp; LogisticsTransport of Samples for Viral Load Testing/Drugs etc</t>
  </si>
  <si>
    <t>c.       Recurring ; Consumables (plasticware, RUP, evacuated vacuum tubes, waste disposal bags, Kit for HBsAg titre, grant for callibration of small equipment, money for EQAS)</t>
  </si>
  <si>
    <t>2.3.2.3</t>
  </si>
  <si>
    <t>Tartgeted Intervention</t>
  </si>
  <si>
    <t>Equipments</t>
  </si>
  <si>
    <t>6.2.16.1</t>
  </si>
  <si>
    <t>Ambulatory Services</t>
  </si>
  <si>
    <t>Translation of IEC materials and distribution</t>
  </si>
  <si>
    <t>Awareness generation activitives</t>
  </si>
  <si>
    <t>PPP under NMHP</t>
  </si>
  <si>
    <t>16.1.3.3.13</t>
  </si>
  <si>
    <t>Miscellaneous</t>
  </si>
  <si>
    <t>16.1.4.2.6</t>
  </si>
  <si>
    <t>Operational expenses</t>
  </si>
  <si>
    <t>6.2.1.7.1</t>
  </si>
  <si>
    <t>IFA Tablets for Pregnant &amp; Lactating Mothers</t>
  </si>
  <si>
    <t>6.2.1.7.2</t>
  </si>
  <si>
    <t>6.2.1.7.3</t>
  </si>
  <si>
    <t>6.2.1.7.4</t>
  </si>
  <si>
    <t>Folic Acid Tablets (400 mcg) for Pregnant (Free Drugs)</t>
  </si>
  <si>
    <t>Albendazole tablets (Free Drugs)</t>
  </si>
  <si>
    <t>11.4.1</t>
  </si>
  <si>
    <t>IEC under maternal Health</t>
  </si>
  <si>
    <t>7.4.1.1</t>
  </si>
  <si>
    <t>NAS (State basic ambulance/Dial 102)</t>
  </si>
  <si>
    <t>7.4.2.1</t>
  </si>
  <si>
    <t>Call Centre - OPEX</t>
  </si>
  <si>
    <t>2.1.1.2</t>
  </si>
  <si>
    <t>MMU (OPEX)</t>
  </si>
  <si>
    <t>6.2.2.8.1</t>
  </si>
  <si>
    <t>Drugs under IDCF - ORS</t>
  </si>
  <si>
    <t>6.2.2.8.2</t>
  </si>
  <si>
    <t>Drugs under IDCF - Zinc Tablet</t>
  </si>
  <si>
    <t>Orientation on Intensified Diarrhoea Control Fortnight (IDCF) &amp; Launching of SAANS</t>
  </si>
  <si>
    <t>6.2.18.1</t>
  </si>
  <si>
    <t>Procurement of medicines &amp; consumables</t>
  </si>
  <si>
    <t>11.21.1</t>
  </si>
  <si>
    <t>12.14.1</t>
  </si>
  <si>
    <t>16.1.3.1.18.2</t>
  </si>
  <si>
    <t>Hiring of Operationa Vehicle under NTCP</t>
  </si>
  <si>
    <t>16.1.4.1.12</t>
  </si>
  <si>
    <t>2.3.3.4.1</t>
  </si>
  <si>
    <t>2.3.3.4.5</t>
  </si>
  <si>
    <t>Sensitization for College Students</t>
  </si>
  <si>
    <t>3.3.3.2</t>
  </si>
  <si>
    <t>Training of PRI's representstives etc</t>
  </si>
  <si>
    <t>16.1.2.1.22</t>
  </si>
  <si>
    <t>16.1.3.3.14</t>
  </si>
  <si>
    <t>Enforcement Squad drives</t>
  </si>
  <si>
    <t>16.1.4.1.11</t>
  </si>
  <si>
    <t>16.1.4.2.8</t>
  </si>
  <si>
    <t>16.1.3.1.17</t>
  </si>
  <si>
    <t>16.1.5.2.6</t>
  </si>
  <si>
    <t>6.1.1.12
1 &amp; 2</t>
  </si>
  <si>
    <t>9.5.29.13</t>
  </si>
  <si>
    <t>11.24.4.2</t>
  </si>
  <si>
    <t>6.1.1.13.1</t>
  </si>
  <si>
    <t>16.1.4.1.4</t>
  </si>
  <si>
    <t>6.1.1.11.1</t>
  </si>
  <si>
    <t>11.10.1</t>
  </si>
  <si>
    <t>6.1.1.21.1</t>
  </si>
  <si>
    <t>9.5.17.3</t>
  </si>
  <si>
    <t>16.1.5.3.10</t>
  </si>
  <si>
    <t>6.1.1.19.1</t>
  </si>
  <si>
    <t>6.1.1.19.3</t>
  </si>
  <si>
    <t>6.1.1.19.4</t>
  </si>
  <si>
    <t>6.1.1.19.5</t>
  </si>
  <si>
    <t>6.2.15.1</t>
  </si>
  <si>
    <t>6.1.1.21.5</t>
  </si>
  <si>
    <t>NATIONAL PROGRAMME FOR PREVENTION &amp; COBTROL OF CANCER, DIABETES, CARDIOVASCULAT DISEASES &amp; STROKE (NPCDCS)</t>
  </si>
  <si>
    <t>Aizawl</t>
  </si>
  <si>
    <t>1.3.1.8</t>
  </si>
  <si>
    <t>District NCD Clinic @ Rs. 0.15 lakh x 8 centres</t>
  </si>
  <si>
    <t>1.3.1.9</t>
  </si>
  <si>
    <t>CHC NCD Clinic @ Rs. 0.05 lakh x 11 centres</t>
  </si>
  <si>
    <t>1.3.1.10</t>
  </si>
  <si>
    <t>PHC level @ Rs. 0.05 lakh x 57 centres</t>
  </si>
  <si>
    <t>1.3.1.11</t>
  </si>
  <si>
    <t>Sub-centre level @ Rs. 0.01 x 370 centres</t>
  </si>
  <si>
    <t>6.2.19.1</t>
  </si>
  <si>
    <t>6.2.19.2</t>
  </si>
  <si>
    <t>District CCU/ ICU &amp; Cancer Care @ Rs. 3.0 lakh per centre x 2 centres</t>
  </si>
  <si>
    <t>6.2.19.3</t>
  </si>
  <si>
    <t>CHC NCD Clinics @ Rs.0.15 lakh per centre x 11 centres</t>
  </si>
  <si>
    <t>6.2.19.4</t>
  </si>
  <si>
    <t>PHC Level @ Rs.0.05 lakh per centre x 57 centres</t>
  </si>
  <si>
    <t>6.2.19.5</t>
  </si>
  <si>
    <t>Sub-centre level @ Rs.0.05 per centre x 370 centres</t>
  </si>
  <si>
    <t>9.5.19.1</t>
  </si>
  <si>
    <t>State NCD Cell</t>
  </si>
  <si>
    <t>9.5.19.2</t>
  </si>
  <si>
    <t>District NCD Cells @ Rs. 0.5 lakh per centre x 8 centres</t>
  </si>
  <si>
    <t>11.22.1</t>
  </si>
  <si>
    <t>11.22.2</t>
  </si>
  <si>
    <t>District NCD Cell  @ Rs.0.25 lakh  x 8 centres</t>
  </si>
  <si>
    <t>12.15.1</t>
  </si>
  <si>
    <t>Patient referral cards at PHC Level @ Rs. 0.015 lakh per centre x 57 centres</t>
  </si>
  <si>
    <t xml:space="preserve"> 12.15.2</t>
  </si>
  <si>
    <t>Patient referral cards at Sub-centre level @ Rs. 0.01 lakh per centre x 370 centres</t>
  </si>
  <si>
    <t>16.1.2.2.12</t>
  </si>
  <si>
    <t>District NCD Cell  @ Rs.0.50 lakh per centre x 8 centres</t>
  </si>
  <si>
    <t>16.1.4.1.13</t>
  </si>
  <si>
    <t>16.1.4.2.9</t>
  </si>
  <si>
    <t>Procurement for Universal Screening of NCDs</t>
  </si>
  <si>
    <t>6.2.19.6</t>
  </si>
  <si>
    <t>Drugs &amp; Supplies for Universal Screening of NCDs</t>
  </si>
  <si>
    <t>9.5.19.3</t>
  </si>
  <si>
    <t>Training for Universal Screening of NCDs</t>
  </si>
  <si>
    <t>11.22.3</t>
  </si>
  <si>
    <t>IEC for Universal Screening of NCDs</t>
  </si>
  <si>
    <t>12.15.3</t>
  </si>
  <si>
    <t>Printing activities for Universal Screening of NCDs</t>
  </si>
  <si>
    <t>8.4.2</t>
  </si>
  <si>
    <t>Team Based Incentive under Universal Screening of NCDs</t>
  </si>
  <si>
    <t>AW</t>
  </si>
  <si>
    <t>16.1.2.2.11</t>
  </si>
  <si>
    <t>16.1.3.3.16</t>
  </si>
  <si>
    <t>6.1.2.6.1</t>
  </si>
  <si>
    <t>IEC/ BCC activities under NTCP</t>
  </si>
  <si>
    <t>Printing of Challan Books under NTCP</t>
  </si>
  <si>
    <t>12.14.2</t>
  </si>
  <si>
    <t>3.1.1.5.1</t>
  </si>
  <si>
    <t>ASHA incentive under NIDDCP</t>
  </si>
  <si>
    <t>6.2.11.1</t>
  </si>
  <si>
    <t>Supply of salt testing kit</t>
  </si>
  <si>
    <t>10.2.2</t>
  </si>
  <si>
    <t>IDD Survey/Re-Surveys @ Rs 55,000 for 2 Districts</t>
  </si>
  <si>
    <t xml:space="preserve">10.4.1  </t>
  </si>
  <si>
    <t>Management of IDD Monitoring Laboratory</t>
  </si>
  <si>
    <t>11.14.1</t>
  </si>
  <si>
    <t>IEC/BCC Activities under NIDDCP : Increased awareness about IDD and Iodated salt and review meetings</t>
  </si>
  <si>
    <t>1.1.7.1</t>
  </si>
  <si>
    <t>Tribal Immunization strategies -Sensitization of Community Influencers on Importance of Routine Immunization @Block Level</t>
  </si>
  <si>
    <t xml:space="preserve">Tribal Immunization strategies -PARTENERSHIP WITH FAITH BASED ORGANIZATION FOR IMPROVING DEMAND GENERATION </t>
  </si>
  <si>
    <t>1.3.2.4</t>
  </si>
  <si>
    <t xml:space="preserve">Consumables for computer including provision for internet access </t>
  </si>
  <si>
    <t>2.2.8</t>
  </si>
  <si>
    <t>Pulse polio operational cost</t>
  </si>
  <si>
    <t>2.3.1.9</t>
  </si>
  <si>
    <t>Focus on slum &amp; underserved areas in urban areas/alternate vaccinators for slums</t>
  </si>
  <si>
    <t>3.1.1.1.11</t>
  </si>
  <si>
    <t>ASHA Incentive under Immunization</t>
  </si>
  <si>
    <t>3.1.3.4</t>
  </si>
  <si>
    <t>Mobilization of Children through ASHA or other mobilizers</t>
  </si>
  <si>
    <t>5.3.9</t>
  </si>
  <si>
    <t>Safety Pits</t>
  </si>
  <si>
    <t>6.2.2.7</t>
  </si>
  <si>
    <t>Vitamin A Solution</t>
  </si>
  <si>
    <t>6.2.8.1</t>
  </si>
  <si>
    <t>Red/Black plastic bags etc.</t>
  </si>
  <si>
    <t>6.2.8.2</t>
  </si>
  <si>
    <t>Hub Cutter/Bleach/Hypochlorite solution/ Twin bucket</t>
  </si>
  <si>
    <t>9.5.10.1</t>
  </si>
  <si>
    <t xml:space="preserve">Training under Immunization </t>
  </si>
  <si>
    <t>12.10.1</t>
  </si>
  <si>
    <t>Printing and dissemination of Immunization cards, tally sheet, monitoring forms etc</t>
  </si>
  <si>
    <t>14.2.4.1</t>
  </si>
  <si>
    <t xml:space="preserve">Alternative vaccine delivery in hard to reach areas </t>
  </si>
  <si>
    <t>14.2.4.2</t>
  </si>
  <si>
    <t>Alternative vaccine delivery in very hard to reach areas esp. notified by States/districts</t>
  </si>
  <si>
    <t>14.2.6</t>
  </si>
  <si>
    <t>POL for vaccine delivery from State to district and from district to PHC/CHCs</t>
  </si>
  <si>
    <t>14.2.7</t>
  </si>
  <si>
    <t xml:space="preserve">Cold chain maintenance </t>
  </si>
  <si>
    <t>16.1.1.6</t>
  </si>
  <si>
    <t>To develop microplan at sub-centre level</t>
  </si>
  <si>
    <t>16.1.1.7</t>
  </si>
  <si>
    <t>For consolidation of micro plans at block level</t>
  </si>
  <si>
    <t>16.1.2.1.13</t>
  </si>
  <si>
    <t xml:space="preserve">Support for Quarterly State level review meetings of district officer </t>
  </si>
  <si>
    <t>16.1.2.1.14</t>
  </si>
  <si>
    <t xml:space="preserve">Quarterly review meetings exclusive for RI at district level with Block MOs, CDPO, and other stake holders </t>
  </si>
  <si>
    <t>16.1.2.1.15</t>
  </si>
  <si>
    <t>Quarterly review meetings exclusive for RI at block level</t>
  </si>
  <si>
    <t>16.1.3.1.5</t>
  </si>
  <si>
    <t>Mobility support for supervision at State level</t>
  </si>
  <si>
    <t>16.1.3.3.7</t>
  </si>
  <si>
    <t>Mobility Support for supervision for district level officers.</t>
  </si>
  <si>
    <t>U.1.1.2</t>
  </si>
  <si>
    <t>Support for control of Non communicable disease</t>
  </si>
  <si>
    <t>U.1.3.1</t>
  </si>
  <si>
    <t>Operational Expenses of UPHCs</t>
  </si>
  <si>
    <t>U.2.2.1</t>
  </si>
  <si>
    <t>Mobility Support for ANM</t>
  </si>
  <si>
    <t>U.2.3.1</t>
  </si>
  <si>
    <t>UHND</t>
  </si>
  <si>
    <t>Special Outreach Camp</t>
  </si>
  <si>
    <t>U.2.3.7</t>
  </si>
  <si>
    <t>Others( sanitation worker screening)</t>
  </si>
  <si>
    <t>U.3.1.1.1.</t>
  </si>
  <si>
    <t>ASHA Incentives</t>
  </si>
  <si>
    <t>U.3.1.1.3</t>
  </si>
  <si>
    <t>ASHA training</t>
  </si>
  <si>
    <t>U.3.2.1.1.</t>
  </si>
  <si>
    <t>Training of MAS</t>
  </si>
  <si>
    <t>U.4.1.1.1</t>
  </si>
  <si>
    <t>Untied Grants to UPHC (Govt.Building)</t>
  </si>
  <si>
    <t>U.4.1.1.2</t>
  </si>
  <si>
    <t>Untied Grants to UPHC (Rented Building)</t>
  </si>
  <si>
    <t>U.4.1.4</t>
  </si>
  <si>
    <t>Untied Grants to MAS</t>
  </si>
  <si>
    <t>U.5.1.1.</t>
  </si>
  <si>
    <t>Infrastructure (UPHC)</t>
  </si>
  <si>
    <t>U.5.1.4</t>
  </si>
  <si>
    <t>operational Expenses (rent)</t>
  </si>
  <si>
    <t>U.8.1.1.1</t>
  </si>
  <si>
    <t>ANM</t>
  </si>
  <si>
    <t>U.8.1.2.1</t>
  </si>
  <si>
    <t>Staff Nurse</t>
  </si>
  <si>
    <t>U.8.1.3.1</t>
  </si>
  <si>
    <t>Lab technicians</t>
  </si>
  <si>
    <t>U.8.1.4.1</t>
  </si>
  <si>
    <t>Pharmacist</t>
  </si>
  <si>
    <t>U.8.1.8.1</t>
  </si>
  <si>
    <t>MO</t>
  </si>
  <si>
    <t>U.8.1.9.1.1</t>
  </si>
  <si>
    <t>Public Health manager</t>
  </si>
  <si>
    <t>U.8.1.10.1</t>
  </si>
  <si>
    <t>Support staff</t>
  </si>
  <si>
    <t>U.8.1.10.2</t>
  </si>
  <si>
    <t>DEO cum Accounts Clerk</t>
  </si>
  <si>
    <t>U.8.4.2</t>
  </si>
  <si>
    <t>Specialist</t>
  </si>
  <si>
    <t>Training/ Oreintation of ANM and other Paramedical Staff</t>
  </si>
  <si>
    <t>Training of RKS</t>
  </si>
  <si>
    <t>U.9.5.8.1</t>
  </si>
  <si>
    <t>Training on Quality Assurance</t>
  </si>
  <si>
    <t>Training on NUHM Module</t>
  </si>
  <si>
    <t>Awareness and facility level Training on Swachha Bharat Abhiyan</t>
  </si>
  <si>
    <t>quality Assurance Implementation</t>
  </si>
  <si>
    <t>U.13.2.1.</t>
  </si>
  <si>
    <t>Kayakalp Awards</t>
  </si>
  <si>
    <t>U.13.2.2</t>
  </si>
  <si>
    <t xml:space="preserve">kayakalp assessment </t>
  </si>
  <si>
    <t>U.16.1.3.2</t>
  </si>
  <si>
    <t>mobility Support for SPMU</t>
  </si>
  <si>
    <t>U.16.1.3.3</t>
  </si>
  <si>
    <t>mobility Support for DPMU</t>
  </si>
  <si>
    <t>U.16.1.4.2</t>
  </si>
  <si>
    <t>Administrative expenses  for SPMU</t>
  </si>
  <si>
    <t>U.16.1.4.3</t>
  </si>
  <si>
    <t>Administrative expenses  for DPMU</t>
  </si>
  <si>
    <t>``````````````````````````````````````````````````````````````````````````````````````````````````````````````````````````````````````````````````````````````````````````````````````````````````````````````````````````````````````````````````````````````````````````````````````````````````````````````````````````````````````````````````````````````````````````````````````````````````````````````````````````````````````````````````````````````````````````````````````````````````````````````````````````````````````````````````````````````````````````````````````````````````````````````````````````````````````````````````````````````````````````````````````````````````````````````````````````````````````````````````````````````````````````````````````````````````````````````````````````````````````````````````````````````````````````````````````````````````````````````````````````````````````````````````````````````````````````````````````````````````````````````````````````````````````````````````````````````````````````````````````````````````````````````````````````````````````````````````````````````````````````````````````````````````````````````````````````````````````````````````````````````````````````````````````````````````````````````````````````````````````````````````````````````````````````````````````````````````````````````````````````````````````````````````````````````````````````````````````````````````````````````````````````````````````````````````````````````````````````````````````````````````````````````````````````````````````````````````````````````````````````````````````````````````````````````````````````````````````````````````````````````````````````````````````````````````````````````````````````````````````````````````````````````````````````````````````````````````````````````````````````````````````````````````````````````````````````````````````````````````````````````````````````````````````````````````````````````````````````````````````````````````````````````````````````````````````````````````````````````````````````````````````````````````````````````````````````````````````````````````````````````````````````````````````````````````````````````````````````````````````````````````````````````````````````````````````````````````````````````````````````````````````````````````````````````````````````````````````````````````````````````````````````````````````````````````````````````````````````````````````````````````````````````````````````````````````````````````````````````````````````````````````````````````````````````````````````````````````````````````````````````````````````````````````````````````````````````````````````````````````````````````````````````````````````````````````````````````````````````````````````````````````````````````````````````````````````````````````````````````````````````````````````````````````````````````````````````````````````````````````````````````````````````````````````````````````````````````````````````````````````````````````````````````````````````````````````````````````````````````````````````````````````````````````````````````````````````````````````````````````````````````````````````````````````````````````````````````````````````````````````````````````````````````````````````````````````````````````````````````````````````````````````````````````````````````````````````````````````````````````````````````````````````````````````````````````````````````````````````````````````````````````````````````````````````````````````````````````````````````````````````````````````````````````````````````````````````````````````````````````````````````````````````````````````````````````````````````````````````````````````````````````````````````````````````````````````````````````````````````````````````````````````````````````````````````````````````````````````````````````````````````````````````````````````````````````````````````````````````````````````````````````````````````````````````````````````````````````````````````````````````````````````````````````````````````````````````````````````````````````````````````````````````````````````````````````````````````````````````````````````````````````````````````````````````````````````````````````````````````````````````````````````````````````````````````````````````````````````````````````````````````````````````````````````````````````````````````````````````````````````````````````````````````````````````````````````````````````````````````````````````````````````````````````````````````````````````````````````````````````````````````````````````````````````````````````````````````````````````````````````````````````````````````````````````````````````````````````````````````````````````````````````````````````````````````````````````````````````````````````````````````````````````````````````````````````````````````````````````````````````````````````````````````````````````````````````````````````````````````````````````````````````````````````````````````````````````````</t>
  </si>
  <si>
    <t>1. Training of MO&amp; SN (Siaha)</t>
  </si>
  <si>
    <t>2. Training of Staff Nurse on Home Care</t>
  </si>
  <si>
    <t>2.3.2.7</t>
  </si>
  <si>
    <t>Special Malaria Intervention for High Risk Group for Tribal population for hard to reach are to control prevent resugence of Malaria</t>
  </si>
  <si>
    <t>3.1.1.4.1</t>
  </si>
  <si>
    <t>ASHA Incentives Honorarium for Malaria</t>
  </si>
  <si>
    <t>3.2.5.1.1</t>
  </si>
  <si>
    <t>Operational Cost for Spray Wages</t>
  </si>
  <si>
    <t>3.2.5.1.2</t>
  </si>
  <si>
    <t>Operational Cost for IRS</t>
  </si>
  <si>
    <t>3.2.5.1.3</t>
  </si>
  <si>
    <t>Operationa Cost for Impregnation of Bed-Nets for NE State</t>
  </si>
  <si>
    <t>3.2.5.1.4</t>
  </si>
  <si>
    <t>Biological and Environmental Management through VHSNC</t>
  </si>
  <si>
    <t>3.2.5.1.6</t>
  </si>
  <si>
    <t>Community Health Valunteers (CHVs) for inaccessible areas</t>
  </si>
  <si>
    <t>3.2.5.2.1</t>
  </si>
  <si>
    <t>Dengue and Chikungunya : Vector Control, Environmental Management Fogging Machine</t>
  </si>
  <si>
    <t>6.1.2.2.3</t>
  </si>
  <si>
    <t>Non Health Equiptment (NHP)-GFATM</t>
  </si>
  <si>
    <t>6.1.3.2.1</t>
  </si>
  <si>
    <t>Maintence of Microscope</t>
  </si>
  <si>
    <t>6.2.12.1</t>
  </si>
  <si>
    <t>Chloroquine Phosphate Tablet</t>
  </si>
  <si>
    <t>6.2.12.2</t>
  </si>
  <si>
    <t>Primaquine Tablet 2.5 mg</t>
  </si>
  <si>
    <t>6.2.12.3</t>
  </si>
  <si>
    <t>Primaquine tablets
7.5 mg</t>
  </si>
  <si>
    <t>6.2.12.4</t>
  </si>
  <si>
    <t>Quinine sulphate tablets</t>
  </si>
  <si>
    <t>6.2.12.5</t>
  </si>
  <si>
    <t>Quinine Injections and Artesunate Injection</t>
  </si>
  <si>
    <t>6.2.12.8</t>
  </si>
  <si>
    <t>Dengue NS1 antigen kit</t>
  </si>
  <si>
    <t>6.2.12.12</t>
  </si>
  <si>
    <t>RDT Malaria – bi-valent (For Non Project states)</t>
  </si>
  <si>
    <t>6.2.12.17</t>
  </si>
  <si>
    <t>Any others</t>
  </si>
  <si>
    <t>9.5.12.1</t>
  </si>
  <si>
    <t>Training / Capacity Building</t>
  </si>
  <si>
    <t>10.3.1.2</t>
  </si>
  <si>
    <t>Sentinel Surveilance Hospital Recurrence</t>
  </si>
  <si>
    <t>11.15.1</t>
  </si>
  <si>
    <t>IEC/ BCC for Malaria</t>
  </si>
  <si>
    <t>11.15.2</t>
  </si>
  <si>
    <t>IEC/BCC for Social Mobilization</t>
  </si>
  <si>
    <t>12.11.3</t>
  </si>
  <si>
    <t>Printing  of Recording and Reporting of  Forms</t>
  </si>
  <si>
    <t>PPP/NGO and Intersectoral Convergence</t>
  </si>
  <si>
    <t>16.1.2.1.19</t>
  </si>
  <si>
    <t>GFATM Review Meeting</t>
  </si>
  <si>
    <t>16.1.2.2.5</t>
  </si>
  <si>
    <t>Monitoring, Evaluation and Supervision</t>
  </si>
  <si>
    <t>16.1.3.1.10</t>
  </si>
  <si>
    <t>GFATM Project Travel Related Cost (TRC) - Mobility</t>
  </si>
  <si>
    <t>16.1.3.2.1</t>
  </si>
  <si>
    <t>Zonal Entomological Unit</t>
  </si>
  <si>
    <t>16.1.4.1.15</t>
  </si>
  <si>
    <t>Programme Administrative Cost</t>
  </si>
  <si>
    <t>16.1.4.2.3</t>
  </si>
  <si>
    <t>Contingency Suport NVBDCP</t>
  </si>
  <si>
    <t>16.1.5.2.2</t>
  </si>
  <si>
    <t>Travel Related Cost (TRC)</t>
  </si>
  <si>
    <t>16.1.5.2.7</t>
  </si>
  <si>
    <t>Vehicle Maintenance</t>
  </si>
  <si>
    <t>16.1.5.3.8</t>
  </si>
  <si>
    <t>Epidemic Preparedness and respons (Malaria)</t>
  </si>
  <si>
    <t>Others (ASHA incentives)</t>
  </si>
  <si>
    <t>U.16.4.1.1</t>
  </si>
  <si>
    <t>Human Resource (State)</t>
  </si>
  <si>
    <t>Activity</t>
  </si>
  <si>
    <t>16.1.2.1.18</t>
  </si>
  <si>
    <t>State and District task force on malaria elimination</t>
  </si>
  <si>
    <t>Calcium tablets &amp; Vit D3 Tab</t>
  </si>
  <si>
    <t>Non-recurring cost for DPHL strengthening</t>
  </si>
  <si>
    <t>9.5.11.1</t>
  </si>
  <si>
    <t>Training of Medical Officers</t>
  </si>
  <si>
    <t>9.5.11.7</t>
  </si>
  <si>
    <t>Training of MPWs</t>
  </si>
  <si>
    <t>10.4.2</t>
  </si>
  <si>
    <t>Printing of Reporting forms</t>
  </si>
  <si>
    <t>16.1.3.1.7</t>
  </si>
  <si>
    <t>Mobility support for State Surveillance Unit (SSU)</t>
  </si>
  <si>
    <t>16.1.3.3.8</t>
  </si>
  <si>
    <t>Mobility Support for District Surveillance Unit (DSU)</t>
  </si>
  <si>
    <t>16.1.4.1.5</t>
  </si>
  <si>
    <t>Operational Costs</t>
  </si>
  <si>
    <t>16.1.4.1.2</t>
  </si>
  <si>
    <t>ICT under IDSP</t>
  </si>
  <si>
    <t>Provision of ARV &amp; ARS 
(under free diagnostic services of NHM)</t>
  </si>
  <si>
    <t>9.5.29.7</t>
  </si>
  <si>
    <t>11.24.4.1</t>
  </si>
  <si>
    <t>IEC Activities</t>
  </si>
  <si>
    <t>Review and Monitoring</t>
  </si>
  <si>
    <t>6.2.24.1</t>
  </si>
  <si>
    <t>16.1.2.2.16</t>
  </si>
  <si>
    <t>Talkshows for broadcast on local channels.</t>
  </si>
  <si>
    <t xml:space="preserve">Signage for Health Facilities </t>
  </si>
  <si>
    <t>Sponsorship/Display Advertisements (Banners)</t>
  </si>
  <si>
    <t>Sponsorship/Display Advertisements (TV Spot/Scrolls)</t>
  </si>
  <si>
    <t>Production and Broadcasting of Short Films on NHM</t>
  </si>
  <si>
    <t>11.24.3.2</t>
  </si>
  <si>
    <t>11.24.3.1</t>
  </si>
  <si>
    <t>11.24.3.3</t>
  </si>
  <si>
    <t>State Level Review Meeting on RCH / NHM (Workshop and Conference)</t>
  </si>
  <si>
    <t>a  Recurring :  Meeting costs/ Office expenses/ Contingencies</t>
  </si>
  <si>
    <t>b. Recurring Grant-in-aid for Hepatitis A&amp;E case management</t>
  </si>
  <si>
    <t>a.       Recurring : Meeting costs/ Office expenses/ Contingencies</t>
  </si>
  <si>
    <t>b.       Recurring Grant-in-aid for Hepatitis A&amp;E case management</t>
  </si>
  <si>
    <t>a.       Recurring : Drugs</t>
  </si>
  <si>
    <t>b.      Recurring : Kits</t>
  </si>
  <si>
    <t>a.       3 Days Training of Medical Officers of TC</t>
  </si>
  <si>
    <t>c.       1 Day Training of Peer Support of the Treatment Sites</t>
  </si>
  <si>
    <r>
      <t xml:space="preserve">Recurring : IEC/BCC: </t>
    </r>
    <r>
      <rPr>
        <sz val="11"/>
        <rFont val="Times New Roman"/>
        <family val="1"/>
      </rPr>
      <t>Day Obdservance,Awareness, Leaflet Printing</t>
    </r>
  </si>
  <si>
    <t xml:space="preserve">Procurement of Iron Folic Acid (IFA) Syrup -82523 bottles </t>
  </si>
  <si>
    <t xml:space="preserve">Procurement of Iron Folic Acid (IFA)Tablets - 3524352  tabs  </t>
  </si>
  <si>
    <t>Printing under RBSK</t>
  </si>
  <si>
    <t>Printing of DEIC Register &amp; Cards</t>
  </si>
  <si>
    <t>Procurement of Essential Drugs/ Medical Supplies under RBSK Mobile Health Teams</t>
  </si>
  <si>
    <t>Additional Procurement for DEIC</t>
  </si>
  <si>
    <t>Provision of Internet Connection (1 set) under DEIC/ RBSK</t>
  </si>
  <si>
    <t>Mobility Support for Hiring of Vehicle for existing RBSK Mobile Health Teams &amp; DA/Night halt Support for RBSK Mobile Health Teams</t>
  </si>
  <si>
    <t>Operation Cost of DEIC</t>
  </si>
  <si>
    <t xml:space="preserve">Budget for RBSK Surgical Packages &amp; Health screening Camps for Rheumatic/ Congenital Heart Disease </t>
  </si>
  <si>
    <t>3.1.1.1.2</t>
  </si>
  <si>
    <t>ASHA incentives under MAA programme @ Rs 100 per quarterly mothers meeting</t>
  </si>
  <si>
    <t>3.1.1.1.3</t>
  </si>
  <si>
    <t>Incentive for Home Based New born Care programme(HBNC)</t>
  </si>
  <si>
    <t>3.1.1.1.6</t>
  </si>
  <si>
    <t>Incentive for National Deworming Day for mobilizing school children</t>
  </si>
  <si>
    <t>IDCF ORS distribution to family with under 5 years children</t>
  </si>
  <si>
    <t>3.1.1.1.12</t>
  </si>
  <si>
    <t>Incentives for Home Based Care for Young Child (HBYC)</t>
  </si>
  <si>
    <t>3.1.1.2.4</t>
  </si>
  <si>
    <t>ASHA PPIUCD incentive for accompanying the client for PPIUCD insertion</t>
  </si>
  <si>
    <t>3.1.1.2.5</t>
  </si>
  <si>
    <t>PAIUCD</t>
  </si>
  <si>
    <t>3.1.1.2.6</t>
  </si>
  <si>
    <t>ASHA incentive under ESB scheme for promoting spacing of births</t>
  </si>
  <si>
    <t>3.1.1.2.7</t>
  </si>
  <si>
    <t>ASHA Incentive under ESB scheme for promoting adoption of limiting method upto two children</t>
  </si>
  <si>
    <t>Assured Incentive</t>
  </si>
  <si>
    <t>3.1.2.4</t>
  </si>
  <si>
    <t xml:space="preserve">NIOS CERTIFICATION </t>
  </si>
  <si>
    <t>3.1.2.7</t>
  </si>
  <si>
    <t xml:space="preserve">Refresher Training for ASHA Mobilizers (Facilitators) </t>
  </si>
  <si>
    <t>3.1.2.8</t>
  </si>
  <si>
    <t>3.1.3.1</t>
  </si>
  <si>
    <t xml:space="preserve">Supervision costs  by ASHA facilitators, Mobility support for District ASHA coordinators (12 months) and State Supportive supervision </t>
  </si>
  <si>
    <t>3.1.3.5</t>
  </si>
  <si>
    <t>AMG Meeting+Internet Connection+Procurement of Computer.</t>
  </si>
  <si>
    <t>3.2.4.1</t>
  </si>
  <si>
    <r>
      <t xml:space="preserve"> State Level:</t>
    </r>
    <r>
      <rPr>
        <b/>
        <sz val="11"/>
        <rFont val="Calibri"/>
        <family val="2"/>
        <scheme val="minor"/>
      </rPr>
      <t>TOT for Village Health Sanitation Committee Members Training.</t>
    </r>
    <r>
      <rPr>
        <sz val="11"/>
        <rFont val="Calibri"/>
        <family val="2"/>
        <scheme val="minor"/>
      </rPr>
      <t xml:space="preserve">
Training of VHSNC Members will be conducted this year since there was LC/VC election in the state this year with new members. TOT is required which will be conducted at state level for Block/PHC level trainers. The 3 State Trainers will be the Resource Persons. One MO from each 78 BLock/PHC will be called for this TOT. There will be 80  trainees. Training will be conducted for 2 days. They will be divided into 2 batches with 40 participants in each batch.</t>
    </r>
  </si>
  <si>
    <t>3.2.4.2</t>
  </si>
  <si>
    <r>
      <t xml:space="preserve"> </t>
    </r>
    <r>
      <rPr>
        <b/>
        <sz val="11"/>
        <rFont val="Calibri"/>
        <family val="2"/>
        <scheme val="minor"/>
      </rPr>
      <t>Block/PHC level:</t>
    </r>
    <r>
      <rPr>
        <sz val="11"/>
        <rFont val="Calibri"/>
        <family val="2"/>
        <scheme val="minor"/>
      </rPr>
      <t xml:space="preserve"> Village Health Sanitation Committee Members Training (Rs. 1982000)
Two members from each VHSNC will be given training.  These trained members will give informal training to other VHSNC members. There are 830 VHSNC in Mizoram</t>
    </r>
  </si>
  <si>
    <t>16.1.2.1.9</t>
  </si>
  <si>
    <t xml:space="preserve">Review Meeting at PHC Quarterly for ASHA and ASHA Facilitators </t>
  </si>
  <si>
    <t>12.2.11</t>
  </si>
  <si>
    <t>Printing of Home Based New born Care (HBNC) report form</t>
  </si>
  <si>
    <t>12.2.12</t>
  </si>
  <si>
    <t>Printing of Home Based Care for Young Child (HBYC) report form</t>
  </si>
  <si>
    <t>RKS and Untied Fund</t>
  </si>
  <si>
    <t>4.1.1</t>
  </si>
  <si>
    <t>District Hospital</t>
  </si>
  <si>
    <t>4.1.2</t>
  </si>
  <si>
    <t>Sub District Hospital</t>
  </si>
  <si>
    <t>4.1.3</t>
  </si>
  <si>
    <t>Community Health Centre</t>
  </si>
  <si>
    <t>4.1.4</t>
  </si>
  <si>
    <t>Primary Health Centre</t>
  </si>
  <si>
    <t>4.1.5</t>
  </si>
  <si>
    <t>Sub Centre</t>
  </si>
  <si>
    <t>4.1.6</t>
  </si>
  <si>
    <t>VHSNC</t>
  </si>
  <si>
    <t>4.1.7</t>
  </si>
  <si>
    <t>Others (Sub Centre Clinics)</t>
  </si>
  <si>
    <t>3.1.1.6.1</t>
  </si>
  <si>
    <t>3.1.1.1.7</t>
  </si>
  <si>
    <t>1.1.5.4</t>
  </si>
  <si>
    <t>CD&amp;M Specific Plan for High Endemic District</t>
  </si>
  <si>
    <t xml:space="preserve">Case Detection &amp; Management services in Urban Areas </t>
  </si>
  <si>
    <t>1.2.3.1</t>
  </si>
  <si>
    <t>Welfare Allowance to patients for RCS</t>
  </si>
  <si>
    <t xml:space="preserve">ASHA involvement under NLEP </t>
  </si>
  <si>
    <t>Procurement of bio-medical equipment</t>
  </si>
  <si>
    <t>6.2.13. 1</t>
  </si>
  <si>
    <t xml:space="preserve">Supportive Drugs and Lab. Reagents </t>
  </si>
  <si>
    <t>Aids/Appliance</t>
  </si>
  <si>
    <t>Trainings under NLEP (Capacity Building)</t>
  </si>
  <si>
    <t>16.1.3.1.11</t>
  </si>
  <si>
    <t xml:space="preserve">Travel Expenses – Contractual Staff at State Level </t>
  </si>
  <si>
    <t>16.1.3.1.12</t>
  </si>
  <si>
    <t xml:space="preserve">Mobility support ( State cell) </t>
  </si>
  <si>
    <t>16.1.2.1.20</t>
  </si>
  <si>
    <t xml:space="preserve">NLEP Review Meetings </t>
  </si>
  <si>
    <t>16.1.4.1.8</t>
  </si>
  <si>
    <t xml:space="preserve">Office Operation &amp; Maintenance – State Cell </t>
  </si>
  <si>
    <t>16.1.4.1.9</t>
  </si>
  <si>
    <t xml:space="preserve">State Cell – Consumables </t>
  </si>
  <si>
    <t>16.1.4.2.4</t>
  </si>
  <si>
    <t xml:space="preserve">Office Operation &amp; Maintenance – District Cell </t>
  </si>
  <si>
    <t>16.1.4.2.5</t>
  </si>
  <si>
    <t xml:space="preserve">Consumables  - District Cell </t>
  </si>
  <si>
    <t>16.1.3.5.1</t>
  </si>
  <si>
    <t xml:space="preserve">Others – Travel Expenses for Regular Staff </t>
  </si>
  <si>
    <t xml:space="preserve">IEC/BCC activities under NLEP </t>
  </si>
  <si>
    <t xml:space="preserve">Printing activities Under NLEP </t>
  </si>
  <si>
    <t>3.1.1.4.8a,b,c</t>
  </si>
  <si>
    <t>6.1.1.17.1</t>
  </si>
  <si>
    <t>NATIONAL TB ELIMINATION PROGRAMME</t>
  </si>
  <si>
    <t>1.1.5.7</t>
  </si>
  <si>
    <t>LTBI</t>
  </si>
  <si>
    <t>1.2.3.2</t>
  </si>
  <si>
    <t>Nutritional support</t>
  </si>
  <si>
    <t>3.2.3.1.1</t>
  </si>
  <si>
    <t>Honorarium CAT I</t>
  </si>
  <si>
    <t>3.2.3.1.2</t>
  </si>
  <si>
    <t>Honorarium CAT IV&amp;V</t>
  </si>
  <si>
    <t>3.2.3.1.3</t>
  </si>
  <si>
    <t xml:space="preserve">Incentives for informant </t>
  </si>
  <si>
    <t>3.2.6.1</t>
  </si>
  <si>
    <t>State/Dist. TB Forum</t>
  </si>
  <si>
    <t>3.2.6.2</t>
  </si>
  <si>
    <t>Community engagement</t>
  </si>
  <si>
    <t>5.3.14</t>
  </si>
  <si>
    <t>Civil works</t>
  </si>
  <si>
    <t>6.1.1.18.1</t>
  </si>
  <si>
    <t>Procurement of Equipment</t>
  </si>
  <si>
    <t>6.1.3.1.3</t>
  </si>
  <si>
    <t>Equipment Maintenance</t>
  </si>
  <si>
    <t>6.2.14.1</t>
  </si>
  <si>
    <t>Laboratory Materials</t>
  </si>
  <si>
    <t>6.2.14.2</t>
  </si>
  <si>
    <t>Procurement of Drugs</t>
  </si>
  <si>
    <t xml:space="preserve"> </t>
  </si>
  <si>
    <t>6.5.2</t>
  </si>
  <si>
    <t>Procurement sleeves and drug boxes</t>
  </si>
  <si>
    <t>7.5.1</t>
  </si>
  <si>
    <t>Tribal Patient Support</t>
  </si>
  <si>
    <t>7.5.2</t>
  </si>
  <si>
    <t>Budget for sample transportation, travel cost to presumptive TB or DR-TB patient</t>
  </si>
  <si>
    <t>9.5.14.1</t>
  </si>
  <si>
    <t>Trainings under NTEP</t>
  </si>
  <si>
    <t>9.5.14.2</t>
  </si>
  <si>
    <t>CME at Medical College</t>
  </si>
  <si>
    <t>10.2.8</t>
  </si>
  <si>
    <t>Research Studies (OR)</t>
  </si>
  <si>
    <t>10.2.9</t>
  </si>
  <si>
    <t>Thesis</t>
  </si>
  <si>
    <t>11.17.1</t>
  </si>
  <si>
    <t>ACSM</t>
  </si>
  <si>
    <t>11.17.2</t>
  </si>
  <si>
    <t>TB Harega Desh Jeetega Campaign</t>
  </si>
  <si>
    <t>12.13.1</t>
  </si>
  <si>
    <t>Printing ACSM</t>
  </si>
  <si>
    <t>12.13.2</t>
  </si>
  <si>
    <t>14.2.12</t>
  </si>
  <si>
    <t>Drug transportation charges</t>
  </si>
  <si>
    <t>NGO/PP</t>
  </si>
  <si>
    <t>PPSA</t>
  </si>
  <si>
    <t>Private Provider incentives</t>
  </si>
  <si>
    <t>16.1.2.1.21</t>
  </si>
  <si>
    <t>Medical colleges</t>
  </si>
  <si>
    <t>16.1.2.2.13</t>
  </si>
  <si>
    <t>Supervision and monitoring</t>
  </si>
  <si>
    <t>16.1.3.1.13</t>
  </si>
  <si>
    <t>Vehicle Operation (POL)</t>
  </si>
  <si>
    <t>16.1.3.1.14</t>
  </si>
  <si>
    <t>Vehicle Hiring</t>
  </si>
  <si>
    <t>16.1.4.1.10</t>
  </si>
  <si>
    <t>Office Operation</t>
  </si>
  <si>
    <t>Grand TOTAL</t>
  </si>
  <si>
    <t>SCHOOL HEALTH PROGRAM (AYUSHMAN BHARAT)</t>
  </si>
  <si>
    <t>1.1.4.1</t>
  </si>
  <si>
    <t>District Level Coordination Meeting on SHP</t>
  </si>
  <si>
    <t>1.1.4.2</t>
  </si>
  <si>
    <t>State Level Convergence Meeting on SHP</t>
  </si>
  <si>
    <t>9.5.4.13.1</t>
  </si>
  <si>
    <t>Training of Master Trainers</t>
  </si>
  <si>
    <t>9.5.4.13.2</t>
  </si>
  <si>
    <t>Training of Nodal Teachers</t>
  </si>
  <si>
    <t>9.5.4.13.3</t>
  </si>
  <si>
    <t>SHP Merchandise for HWA &amp; HWM</t>
  </si>
  <si>
    <t>11.7.3</t>
  </si>
  <si>
    <t>12.4.5</t>
  </si>
  <si>
    <t>Printing Teachers training mannual, training curriculum &amp; Facilitators guide</t>
  </si>
  <si>
    <t>G TOTAL</t>
  </si>
  <si>
    <t>Procurement of equipments for SC conducting delivery and DP</t>
  </si>
  <si>
    <t>U.2.3.6</t>
  </si>
  <si>
    <t>U.6.2.1.1</t>
  </si>
  <si>
    <t>U.6.2.4.1</t>
  </si>
  <si>
    <t>U.8.4.1</t>
  </si>
  <si>
    <t>U.16.1.2.2.2</t>
  </si>
  <si>
    <t>Procurement of drugs for AB-HWCs</t>
  </si>
  <si>
    <t>Supplies for AB-HWCs</t>
  </si>
  <si>
    <t>Tablets/ Software for IT support of AB-HWCs</t>
  </si>
  <si>
    <t>Training of MO/SN for AB-HWCs</t>
  </si>
  <si>
    <t>Multiskilling of ASHAs for AB-HWCs</t>
  </si>
  <si>
    <t>Multiskilling FHWs for AB-HWCs</t>
  </si>
  <si>
    <t>Team based incentives for AB-HWCs</t>
  </si>
  <si>
    <t>Independent monitoring cost for performance assessment of HWCs</t>
  </si>
  <si>
    <t>IEC activities for HWCs</t>
  </si>
  <si>
    <t>Teleconsultation</t>
  </si>
  <si>
    <t>Community based service delivery by AB-HWCs</t>
  </si>
  <si>
    <t>G.Total</t>
  </si>
  <si>
    <t>5.1.1.2.8</t>
  </si>
  <si>
    <t>Infrastructure Strengthening of SCs to HWCs</t>
  </si>
  <si>
    <t>6.1.2.5.1</t>
  </si>
  <si>
    <t>Tablets for MLHPs &amp; ANMs/ laptops for Medical Officers/software for HWCs</t>
  </si>
  <si>
    <t>Procurement of Supplies for HWCs</t>
  </si>
  <si>
    <t>Any other; procurement of diagnostics for HWCs</t>
  </si>
  <si>
    <t>9.5.27.1</t>
  </si>
  <si>
    <t>Bridge Course/Standard Treatment Protocol</t>
  </si>
  <si>
    <t>9.5.27.2</t>
  </si>
  <si>
    <t>Multiskilling of ASHAs, ANMs</t>
  </si>
  <si>
    <t>9.5.27.3</t>
  </si>
  <si>
    <t>Training of MO/SN</t>
  </si>
  <si>
    <t>11.24.1</t>
  </si>
  <si>
    <t>12.16.1</t>
  </si>
  <si>
    <t>16.1.2.2.4</t>
  </si>
  <si>
    <t>Independent Monitoring Cost @ 1.5%</t>
  </si>
  <si>
    <t>17.2.1</t>
  </si>
  <si>
    <t>BeMOC Training for MO</t>
  </si>
  <si>
    <t>1.1.1.6</t>
  </si>
  <si>
    <t>Orientation and capacity building for SUMAN</t>
  </si>
  <si>
    <t>QUALITY ASSURANCE</t>
  </si>
  <si>
    <t>9.5.25.1</t>
  </si>
  <si>
    <t>9.5.25.3</t>
  </si>
  <si>
    <t>Support for Implementation (Transversing gaps)</t>
  </si>
  <si>
    <t>13.1.2</t>
  </si>
  <si>
    <t>Quality Assurance Assessment cum Mentoring</t>
  </si>
  <si>
    <t>13.1.3</t>
  </si>
  <si>
    <t xml:space="preserve">Quality Assurance  Certification, Re-certification (National and State certification under NQAS) </t>
  </si>
  <si>
    <t>13.1.4</t>
  </si>
  <si>
    <t xml:space="preserve"> LaQshya Certifications and re-certification (National and State certification) under LaQshya </t>
  </si>
  <si>
    <t>13.2.1</t>
  </si>
  <si>
    <t>Kayakalp Assessment</t>
  </si>
  <si>
    <t>13.2.2</t>
  </si>
  <si>
    <t>13.2.4</t>
  </si>
  <si>
    <t>Contingencies</t>
  </si>
  <si>
    <t>13.2.6</t>
  </si>
  <si>
    <t>Swachhata Forthnight</t>
  </si>
  <si>
    <t>16.1.2.1.10</t>
  </si>
  <si>
    <t>Review Meeting (State)</t>
  </si>
  <si>
    <t>16.1.2.1.11</t>
  </si>
  <si>
    <t>Review Meeting (District)</t>
  </si>
  <si>
    <t>16.1.2.2.3</t>
  </si>
  <si>
    <t>SQAU Monitoring</t>
  </si>
  <si>
    <t>Training cum Review  at State Level</t>
  </si>
  <si>
    <t>Training cum Review  at District Level</t>
  </si>
  <si>
    <t>Training cum Review  at Block Level</t>
  </si>
  <si>
    <t>Printing of RCH Register</t>
  </si>
  <si>
    <t>9.5.26.1</t>
  </si>
  <si>
    <t>9.5.26.2</t>
  </si>
  <si>
    <t>9.5.26.3</t>
  </si>
  <si>
    <t>Printing of HMIS format</t>
  </si>
  <si>
    <t>Printing of MCTS format</t>
  </si>
  <si>
    <t>12.9.1</t>
  </si>
  <si>
    <t>12.9.2</t>
  </si>
  <si>
    <t>12.9.3</t>
  </si>
  <si>
    <t>Civil Registration</t>
  </si>
  <si>
    <t>16.3.3</t>
  </si>
  <si>
    <t>Operational cost for HMIS &amp; MCTS</t>
  </si>
  <si>
    <t>16.3.4</t>
  </si>
  <si>
    <t>Procurement of Computer/Laptop/Printer</t>
  </si>
  <si>
    <t>16.3.2</t>
  </si>
  <si>
    <t>Mobility Support</t>
  </si>
  <si>
    <t>Maintenance and Upgradation of HRIS and Site</t>
  </si>
  <si>
    <t>One-day Sensitization on Climate Sensitive Illnesses</t>
  </si>
  <si>
    <t>9.5.29.8</t>
  </si>
  <si>
    <t>Trainings on Climate Change &amp; Human Health</t>
  </si>
  <si>
    <t>12.17.3</t>
  </si>
  <si>
    <t>Printing under Climate Change</t>
  </si>
  <si>
    <t>16.1.2.1.23</t>
  </si>
  <si>
    <t>State level task force meeting</t>
  </si>
  <si>
    <t>16.1.2.1.24</t>
  </si>
  <si>
    <t xml:space="preserve">Sensitization workshop/meeting </t>
  </si>
  <si>
    <t>3.3.3.3</t>
  </si>
  <si>
    <t>ROUTINE IMMUNIZATION</t>
  </si>
  <si>
    <t>Flexi
Pool</t>
  </si>
  <si>
    <t>RmNCH+A</t>
  </si>
  <si>
    <t>Repair and installation of dialysis machines &amp; RO plants (PMNDP)</t>
  </si>
  <si>
    <t>Maintenance of biomedical equipments (BMMP)</t>
  </si>
  <si>
    <t>Procurement of essential drugs (FDSI)</t>
  </si>
  <si>
    <t>Procurement of pathological diagnostics (FDI)</t>
  </si>
  <si>
    <t>Procurement radiological diagnostics (FDI)</t>
  </si>
  <si>
    <t>6.1.1.15.1</t>
  </si>
  <si>
    <t>1.1.5.5</t>
  </si>
  <si>
    <t>6.1.2.3.2</t>
  </si>
  <si>
    <t>9.5.13.1</t>
  </si>
  <si>
    <t>12.12.1</t>
  </si>
  <si>
    <t>11.16.1</t>
  </si>
  <si>
    <t>6.1.1.20.1</t>
  </si>
  <si>
    <t>9.5.16.1</t>
  </si>
  <si>
    <t>11.19.1</t>
  </si>
  <si>
    <t>11.19.2</t>
  </si>
  <si>
    <t>16.1.3.1.19</t>
  </si>
  <si>
    <t>RMNCH+A Flexipool</t>
  </si>
  <si>
    <t>HSS Flexipool</t>
  </si>
  <si>
    <t xml:space="preserve">Salary under HSS </t>
  </si>
  <si>
    <t>DCP Flexipool</t>
  </si>
  <si>
    <t>Salary under DCP</t>
  </si>
  <si>
    <t>NCD Flexipool</t>
  </si>
  <si>
    <t>Salary under NCD</t>
  </si>
  <si>
    <t>Total Salary under RMNCH+A</t>
  </si>
  <si>
    <t>Salary under NUHM</t>
  </si>
  <si>
    <t>CPHC/ HWC - NUHM</t>
  </si>
  <si>
    <t>NUHM HSS</t>
  </si>
  <si>
    <t>Innovations</t>
  </si>
  <si>
    <t>10.5.1</t>
  </si>
  <si>
    <t>Sub National Disease Free Certification</t>
  </si>
  <si>
    <t>9.5.1.18</t>
  </si>
  <si>
    <t>12.2.14</t>
  </si>
  <si>
    <t>16.1.2.1.1</t>
  </si>
  <si>
    <t>16.1.5.3.16</t>
  </si>
  <si>
    <t>Hriselna Magazine</t>
  </si>
  <si>
    <t>Print Advertisement</t>
  </si>
  <si>
    <t>11.24.3.4</t>
  </si>
  <si>
    <t>13.2.3.4</t>
  </si>
  <si>
    <t>15.2.4</t>
  </si>
  <si>
    <t>6.2.22.1</t>
  </si>
  <si>
    <t>15.4.2</t>
  </si>
  <si>
    <t>15.4.4</t>
  </si>
  <si>
    <t>6.1.1.9.1</t>
  </si>
  <si>
    <t>U.3.1.2.1</t>
  </si>
  <si>
    <t>U.9.2.1</t>
  </si>
  <si>
    <t>U.9.2.4</t>
  </si>
  <si>
    <t>U.9.2.13</t>
  </si>
  <si>
    <t>U.6.3.1</t>
  </si>
  <si>
    <t>U.9.2.7.1</t>
  </si>
  <si>
    <t>U.9.2.7.2</t>
  </si>
  <si>
    <t>U.9.2.7.3</t>
  </si>
  <si>
    <t>U.11.2</t>
  </si>
  <si>
    <t>3.2.3.3</t>
  </si>
  <si>
    <t>Engagement with NGOs/CBOs for outreach</t>
  </si>
  <si>
    <t xml:space="preserve">NATIONAL IODINE DEFICIENCY DISORDER CONTROL PROGRAMME </t>
  </si>
  <si>
    <t>6.1.3.1.5</t>
  </si>
  <si>
    <t>6.1.1.25.3</t>
  </si>
  <si>
    <t xml:space="preserve">NATIONAL LEPROSY ERADICATION PROGRAMME (NLEP) </t>
  </si>
  <si>
    <t>15.3.1.1</t>
  </si>
  <si>
    <t>15.3.3.1</t>
  </si>
  <si>
    <t>15.3.3.2</t>
  </si>
  <si>
    <t>15.3.3.3</t>
  </si>
  <si>
    <t>NPCBVI</t>
  </si>
  <si>
    <t>NATIONAL TOBACCO CONTROL PROGRAMME (NTCP)</t>
  </si>
  <si>
    <t>National Oral Health Programme (NOHP)</t>
  </si>
  <si>
    <t>NATIONAL PROGRAMME FOR PREVENTION AND CONTROL OF DEAFNESS  (NPPCD)</t>
  </si>
  <si>
    <t>NATIONAL PROGRAMME FOR PALLIATIVE CARE (NPPC)</t>
  </si>
  <si>
    <t>CLIMATE CHANGE</t>
  </si>
  <si>
    <t>8.4.9</t>
  </si>
  <si>
    <t>Team Based Incentives - HWC</t>
  </si>
  <si>
    <t>Monthly meeting with Hospital staffs, Weekly FGD with Tobacco User</t>
  </si>
  <si>
    <t>9.5.18.1</t>
  </si>
  <si>
    <t>9.5.18.2</t>
  </si>
  <si>
    <t>DTCC: Misc./ Office Expenses / Joint Monitoring Visits (TB-Tobacco Distrcits )/Monitoring Committee on Section 5/DTCC-Mobility Support/District Level Coordination Committee</t>
  </si>
  <si>
    <t>TCC-Office Expenses / TCC-Mobility Support</t>
  </si>
  <si>
    <t>STCC-Misc./Office Expenses / Joint Monitoring Visits (TB-Tobacco State)/State Level Coordination Committee</t>
  </si>
  <si>
    <t>District NCD Clinics @ Rs. 0.50 lakh per centre x 8 centres &amp; COPD Interventions @Rs. 25 Lakhs/District for Aizawl and Lunglei</t>
  </si>
  <si>
    <t>6.1.1.9.2</t>
  </si>
  <si>
    <t>Equipment for Day Care Centre</t>
  </si>
  <si>
    <t>3.1.1.6.3</t>
  </si>
  <si>
    <t>PMJJY &amp; PMSBY (Social Security scheme)</t>
  </si>
  <si>
    <t>8.4.3</t>
  </si>
  <si>
    <t>Honorarium for part time DEIC Paediatrician</t>
  </si>
  <si>
    <t>8.4.12</t>
  </si>
  <si>
    <t>Incentives for Sentinel Surveilance Hospital for Malaria with Designated 9 Mos</t>
  </si>
  <si>
    <t>Training on expanded service packages at HWC</t>
  </si>
  <si>
    <t>Procurement of Home Based Care for Young Child (HBYC) Kit</t>
  </si>
  <si>
    <t>6.2.6.4</t>
  </si>
  <si>
    <t>Quality Assurance Training</t>
  </si>
  <si>
    <t>Kayakalp Training</t>
  </si>
  <si>
    <t>U.13.1.2</t>
  </si>
  <si>
    <t>5.2.1.7</t>
  </si>
  <si>
    <t>Proposal for establishment of 3 NBSU</t>
  </si>
  <si>
    <t>Screening of Gestational Diabetes Mellitus</t>
  </si>
  <si>
    <t>Equipments for  Syphilis/Syphilis &amp; HIV Dual Kit in Pregnancy</t>
  </si>
  <si>
    <t>Procurement of different equipment for Delivery points</t>
  </si>
  <si>
    <t>Proposal for Insulin syringe</t>
  </si>
  <si>
    <t>9.5.1.12</t>
  </si>
  <si>
    <t>CAC</t>
  </si>
  <si>
    <t>12.1.5</t>
  </si>
  <si>
    <t>Printing of ANC Charts for all SC &amp; Clinics</t>
  </si>
  <si>
    <t>9.5.2.18</t>
  </si>
  <si>
    <t>IYCF Training</t>
  </si>
  <si>
    <t>11.24.4.6</t>
  </si>
  <si>
    <t>9.5.27.4</t>
  </si>
  <si>
    <t>Training of CHOs/ HWOs on expanded range of services</t>
  </si>
  <si>
    <t>6.1.1.2.2</t>
  </si>
  <si>
    <t>proposal for procurement of Digital Hemoglobinometer test strips</t>
  </si>
  <si>
    <t>12.2.5</t>
  </si>
  <si>
    <t>Printing of Micronutrient Supplementation Programme (for AMB &amp; Vit.A supplementation programmes)</t>
  </si>
  <si>
    <t>9.5.2.9</t>
  </si>
  <si>
    <t>F-IMNCI Training</t>
  </si>
  <si>
    <t>U.2.3.2</t>
  </si>
  <si>
    <t>U.12.1</t>
  </si>
  <si>
    <t>U.18.1</t>
  </si>
  <si>
    <t>Total Approval</t>
  </si>
  <si>
    <t>Recurring cost for Laboratory Support</t>
  </si>
  <si>
    <r>
      <t xml:space="preserve">Machinery &amp; Equipment </t>
    </r>
    <r>
      <rPr>
        <sz val="12"/>
        <rFont val="Cambria"/>
        <family val="1"/>
      </rPr>
      <t>@ Rs.0.7 lakh per unit  for 9 DH/@ Rs.0.05 lakh per unit  for 11 CHCs/ @ Rs.0.25 lakh per unit  for 19 PHCs</t>
    </r>
  </si>
  <si>
    <r>
      <t xml:space="preserve">Non-Recurring Grant-in-Aid : </t>
    </r>
    <r>
      <rPr>
        <sz val="12"/>
        <rFont val="Cambria"/>
        <family val="1"/>
      </rPr>
      <t>Machinery &amp; Equipment for CHC @ Rs.0.3 lakhs per unit for 20 PHCs</t>
    </r>
  </si>
  <si>
    <t>Approval Remarks</t>
  </si>
  <si>
    <t>Total Approval (Rs. In Lakhs)</t>
  </si>
  <si>
    <t xml:space="preserve">1st priority
(Rs. In Lakhs) </t>
  </si>
  <si>
    <t>2nd Priority
(Rs. In Lakhs)</t>
  </si>
  <si>
    <t>Total Approval 
(Rs. In Lakhs)</t>
  </si>
  <si>
    <t>ROUTINE IMMUNIZATION (EPI /RI)</t>
  </si>
  <si>
    <t>Pre-Conception and Pre-Natal Diagnostic Techniques (PNDT)</t>
  </si>
  <si>
    <t>NATIONAL IODINE DEFICIENCY DISORDER CONTROL PROGRAMME (NIDDCP)</t>
  </si>
  <si>
    <t>Community Process (CP) / ASHA</t>
  </si>
  <si>
    <t>Community Process (CP / ASHA</t>
  </si>
  <si>
    <t>Clinical Establishment Act (CEA)</t>
  </si>
  <si>
    <t>Mobile Medical Units (MMU)</t>
  </si>
  <si>
    <t>National Ambulance Service (NAS)</t>
  </si>
  <si>
    <t>QUALITY ASSURANCE (QA)</t>
  </si>
  <si>
    <t>Monitoring &amp; Evaluation (M&amp;E)</t>
  </si>
  <si>
    <t>RASHTRIYA KISHOR SWASTHYA KARYAKRAM (RKSK)</t>
  </si>
  <si>
    <t>Health &amp; Wellness Centre (HWC)</t>
  </si>
  <si>
    <t>State Blood Cell (SBC)</t>
  </si>
  <si>
    <t>Integrated Disease Surveillance Project (IDSP)</t>
  </si>
  <si>
    <t>National Vector Borne Disease Control Programme (NVBDCP)</t>
  </si>
  <si>
    <t>NATIONAL TB ELIMINATION PROGRAMME (NTEP)</t>
  </si>
  <si>
    <t>National Viral Hepatitis Control Programme (NVHCP)</t>
  </si>
  <si>
    <t>National Rabies Control Programme (NRCP)</t>
  </si>
  <si>
    <t>National Programme for Control of Blindness &amp; Visual Imparment (NPCB&amp;VI)</t>
  </si>
  <si>
    <t>National Mental Health Programme (NMHP)</t>
  </si>
  <si>
    <t>National Urban Health Mission (NUHM)</t>
  </si>
  <si>
    <t>Approved of Rs.7.21Iakhs for PMSMA activities at State level @ RS.0.60 Lakhs for Aizawl East, Aizawl West, Champhai, Lawngtlai, Lunglei Districts and @ Rs.0.40 lakhs for Mamit, Kolasib, Serchhip, Siaha Districts</t>
  </si>
  <si>
    <t>Rs. 100 for 7 days for 1892 Caeserean case</t>
  </si>
  <si>
    <t>Rs. 100 for 3 days for 11743 Normal Deliveries</t>
  </si>
  <si>
    <t>State mentoring visits in 8 facilities on LaQshya activities</t>
  </si>
  <si>
    <t>1. Orientation and capacity building for SUMAN - Rs. 0.17 Lakhs
2. SUMAN Committee - State level @Rs. 0.04 Lakhs and District level @Rs. 0.12 Lakhs/District
3. 1st responder for Maternal Death Incentive - Rs. 0.2 Lakhs</t>
  </si>
  <si>
    <t>Rs. 300/Beneficiaries] for 400 JSSK beneficiaries</t>
  </si>
  <si>
    <t>Rs. 700/Beneficiaries for 7992 Rural delivery</t>
  </si>
  <si>
    <t>Rs. 600/Beneficiaries for 5451 Urban delivery</t>
  </si>
  <si>
    <t>Rs. 1000/beneficiary for 1808 female sterlization at Public Institutions</t>
  </si>
  <si>
    <t>Rs. 1500/beneficiary for 270 female sterlization at Private Institutions</t>
  </si>
  <si>
    <t>Rs. 1500/beneficiary for 2 Male sterlization</t>
  </si>
  <si>
    <t>Rs. 20/IUCD Insertion for 2401 IUCD acceptors</t>
  </si>
  <si>
    <t>Rs.300/beneficiary for 1039 PPIUCD acceptors</t>
  </si>
  <si>
    <t>Rs.300/beneficiary for 85 PAIUCD acceptors</t>
  </si>
  <si>
    <t>Approval for FPIS (Rs. 0.3 Lakhs for Sterilization Failure, Rs. 2 Lakhs for Death due to Sterilization etc.)</t>
  </si>
  <si>
    <t>Operating expenses for 124 NBCC @Rs. 5000/NBCC</t>
  </si>
  <si>
    <t>Operating expenses for NBSU at Serchhip DH, Kolasib DH and Mamit DH @Rs. 0.8 Lakhs/NBCU</t>
  </si>
  <si>
    <t>Operating expenses for SNCU - Aizawl Civil Hospital - Rs. 5 Lakhs, Lunglei DH - Rs. 3 Lakhs, Lawngtlai DH - Rs. 3 Lakhs, Siaha DH - Rs. 3 Lakhs and Champhai DH - Rs. 3 Lakhs</t>
  </si>
  <si>
    <t>Approval for purchasing POL</t>
  </si>
  <si>
    <t>Rs. 100/month/VHSC for 830 villages</t>
  </si>
  <si>
    <t>Incentive for ANM for linelisting and followup of severely anaemic PW @Rs. 100/PW</t>
  </si>
  <si>
    <t>Incentive for ASHA @Rs. 600/beneficiaries in rural area</t>
  </si>
  <si>
    <t>Incentive for ASHA @Rs. 400/beneficiaries in Urban area</t>
  </si>
  <si>
    <t>Rs. 6 Lakhs each for setting up NBSU at Hnahthial, Khawzawl and Saitual</t>
  </si>
  <si>
    <t>1. Anterior vaginal wall retractor @Rs. 800 X 22 nos - Rs. 0.17 Lakhs
2. Posterior vaginal wall retractor @Rs. 800 X 26 nos - Rs. 0.2 Lakhs
3. Ovum forcep @Rs. 450 X 9 nos - Rs. 0.04 Lakhs
4. Volsellum forcep @Rs. 500 X 10 nos - Rs. 0.05 Lakhs
5. Double valve MVA with cannulae @Rs. 2500 X 88 nos - Rs. 2.2 Lakhs</t>
  </si>
  <si>
    <t>Approval for procurement of different equipment and consumables for strengthening Labour room for conducting deliveries in Laqshya facilities.</t>
  </si>
  <si>
    <t>a) Procurement of Glucometer strips @Rs.13.35 per strip for 82867
strips
b) Rs.5.80 Lakhs for procurment of gluose pouch (75gm) @ Rs.10/­ per pouch for 58045 pouches
c) Rs. 1.03 lakhs for prourement of lancet for glucometer @ RS.250 per box (200 strips) for 414 boxes</t>
  </si>
  <si>
    <t>Procurement of HIV Syphilis dual kits @ Rs.630/- per box for 985 boxes</t>
  </si>
  <si>
    <t>Procurement of different
equipment for 38 Delivery Point.</t>
  </si>
  <si>
    <t>Procurement of equipment and instrument for SC conducting delivery</t>
  </si>
  <si>
    <t>1.  CPAP Machine  - Rs. 55000 X 2 nos - Rs. 110000
2.  Oxygen Concentrator - Rs. 53000 X 1nos - Rs. 53000
3.  Portable X-Ray - Rs. 182000 X 1 - Rs. 182000
4.  O2 Nasal Cannulla - Rs. 100 X 20nos - Rs. 2000
5.  Transcutaneous Bilirubinometer Rs. 110,000 X 3 nos - Rs. 330000
6.  Infusion Pump  - Rs. 38000 X 1 no - Rs. 38000
7.  ECG Machine  Rs. 70000 X 1 - Rs. 70000
8.  Foot Suction - Rs. 1250 X 1 no - Rs. 1250
9.  Hot and Cold Air Conditioner (for phototherapy room) Rs. 50000 X 1 - Rs. 50000
10.  Radiant Warmer with Trolley Rs. 55900 X 2 nos - Rs. 111800</t>
  </si>
  <si>
    <t>Will be supplied through Central Procurement System</t>
  </si>
  <si>
    <t>Will be procured through FDSI</t>
  </si>
  <si>
    <t>Approval for procurement of Calcium Tablets @Rs. 0.5 per Tablets</t>
  </si>
  <si>
    <t>Drugs &amp; Consumables for 11743 JSSK beneficiaries @Rs. 350/Beneficiaries (Normal deliveries)</t>
  </si>
  <si>
    <t>Drugs &amp; Consumables for 1892 JSSK beneficiaries @Rs. 1600/Beneficiaries (Caesarean Section)</t>
  </si>
  <si>
    <t>procurement of Insulin Syringe @Rs. 5/Syringe X 20394  nos</t>
  </si>
  <si>
    <t>Drugs &amp; Consumables for 1725 Sick Infants @Rs. 300/Beneficiaries</t>
  </si>
  <si>
    <t>Procurement of ORS packet @Rs. 4.29/packet X 440082 nos</t>
  </si>
  <si>
    <t>Procurement of Zinc Tablets @Rs. 0.64/Tablet X 2414042 nos</t>
  </si>
  <si>
    <t>Free Diagnostics for JSSK PW @Rs. 200/Beneficiaries X 13635 nos</t>
  </si>
  <si>
    <t>Free Diagnostics for JSSK Sick Infants @Rs. 200/Beneficiaries X 1725 nos</t>
  </si>
  <si>
    <t>Free referral transport for JSSK PW @Rs. 800/beneficiaries X 13635 nos</t>
  </si>
  <si>
    <t>Free referral transport for JSSK Sick Infants @Rs. 800/beneficiaries X 1725 nos</t>
  </si>
  <si>
    <t>16 batches of SBA training @ Rs. 1.641 Lakhs per batch</t>
  </si>
  <si>
    <t>Trainings of 58 MBBS doctors</t>
  </si>
  <si>
    <t>1. Skills lab training for staff nurses @ Rs.164975/ batch for 2 batches
2. Skills lab training for ANM @ Rs.164975/- per batch for 2 batches</t>
  </si>
  <si>
    <t>3 batches of BEmOC training @ Rs. 82845/- per batch</t>
  </si>
  <si>
    <t>1. Rs. 12 lakhs for training cost @ Rs.4 lakhs for 3 midwifery
2. Rs. 36000/- for travel cost @ Rs.12000/- for 3 Midwifery Educators</t>
  </si>
  <si>
    <t>1. orientation of health staff and FLWson activities of Intensified Diarrhoea Control Fortnight (IDCF)
(@ Rs,50 per participant) @Rs.51375/- per District for 8 Districts- Rs. 4.11 Lakhs
2. State/District Level SAANS launch cum orientation event on World Pneumonia Day (SAANS)Rs. 1.40 lakhs</t>
  </si>
  <si>
    <t>2 batches of F-IMNCI trainings for MOs @ RS.2.265 Lakhs/batch</t>
  </si>
  <si>
    <t>1. National and State Level Training on IYCFfor of 4 to 5 participants- Rs. 3.90 lakhs
2. 4 days training of IYCF under MAA programme for 12 batches of MOs/SNs/ANMs at District level @ RS.2.235 Lakhs per batch Rs.26.81Iakhs</t>
  </si>
  <si>
    <t>Orientation on NOD @ Rs. 100 per participants for 5015 participants for two rounds of NDD</t>
  </si>
  <si>
    <t>Rs.995OO/batch for 2 batches for minilap training for Medical Officers</t>
  </si>
  <si>
    <t>Rs. 0.60 Lakhs/batch for 4 batches for IUCD insertion training</t>
  </si>
  <si>
    <t>Rs.0.60 Lakhs/batch for 4 batches for PPIUCD insertion training</t>
  </si>
  <si>
    <t>Rs.0.76 Lakhs/batch for 2 batches for PPIUCD insertion training for Mos</t>
  </si>
  <si>
    <t>Approval for MDR</t>
  </si>
  <si>
    <t>1. Notification Incentive to ASHA @ Rs.50 for 324 Under-5 Death reporting
2. FBIRIncentive to ANMs @ Rs. 100 for 324 Under-5 Deaths
3. Verbal Autopsy @ RS.500 for 150 Under-5 Deaths
4. Travel Reimbursement @ Rs. 150 for 200 Under-5 Deaths</t>
  </si>
  <si>
    <t>1.Estimated budget for creating and broadcasting of maternal health activities at Local Cable Network is Rs. 3.52 Lakhs
2. Budget estimated for Maternal Health Posters (50 in number) to be displayed in hard areas such as Lawngtlai district, Siaha district, Mamit district and Lunglei District @Rs. 150 X 100 is RS 15,000/-.
3. Banner for SUMAN service guarantee charter = Rs 600 X 6 = Rs 1800</t>
  </si>
  <si>
    <t>4. IEC under SAANS - Rs. 5 Lakhs
Proposal for IEC under SAANS activities such as Radio Jingles, Talk Show, creating short video clips, Broadcasting at Local Cable Network etc.
State Level – Rs. 2,30,000/-
District Level – Rs. 30,000/- X 9 District = Rs. 2,70,000/-</t>
  </si>
  <si>
    <t>1. Media Activities under National Deworming Day - Rs. 4.5 lakhs</t>
  </si>
  <si>
    <t>2. Media Activities under Intensified Diarrhoea Control Fortnight(IDCF) - Rs. 2.05 Lakhs</t>
  </si>
  <si>
    <t>3. Media Activities under MAA (Mothers Absolute Affection) Programme - Rs. 1.95 Lakhs
i.  Broadcasting of Video and radio spots 
• DDK @ Rs. 1800 X 4 Days X 12 months = Rs. 86,400
• AIR @ Rs. 2280 X 4 Days X 12 months = Rs. 1,09,440</t>
  </si>
  <si>
    <t>1. Video translation, dubbing and relay @ Rs 6000
For 3 videos =3 x 6000=Rs18,000/-
2. Broadcasting  of FP video and radio spots
• DDK @ 2400 x 4 Days x 12 months = Rs 1,15,200
• AIR @ Rs 1800 x 4 Days x 12 months = Rs 86,400</t>
  </si>
  <si>
    <t>Rs. 0.4 Lakhs per District for 9 Districts and Rs.0.42 at State level</t>
  </si>
  <si>
    <t>Rs.9000/District for 9 Districts and Rs.45000 at the State level</t>
  </si>
  <si>
    <t>Printing of 49316 MCP cards @ Rs.42/- per card</t>
  </si>
  <si>
    <t>Approval for Printing of Labour room registers and case-sheets</t>
  </si>
  <si>
    <t>Approval for Printing of different MDR format</t>
  </si>
  <si>
    <t>Printing of 520 ANC charts @ Rs.200/- per chart</t>
  </si>
  <si>
    <t>Approval for printing of CDR format</t>
  </si>
  <si>
    <t>Printing of training materials and reporting formats @Rs. 37500 per District for 8 Districts for two rounds of NDD</t>
  </si>
  <si>
    <t>1. Printing of IDCF Toolkit - Rs. O.77lakhs
2. Printing of IDCF Formats - Rs. 0.13 Lakhs
3. Printing of Posters and Leaflets - Rs. 1.11 Lakhs</t>
  </si>
  <si>
    <t>Printing of standard SNCU case sheets for 5 SNCU @ Rs.0.30 lakh for Aizwal East and Rs. 0.20 Lakhs each for Champhai, Lunglei, Lawngtlai and Siaha</t>
  </si>
  <si>
    <t>Breastfeeding poster 630 numbers copies @ Rs.30 per page, HBYC poster 630 numbers copies @ Rs.30 per page, HBNCposter 630 numbers copies @ Rs. 30 per page, Control of diarrhoea 630 numbers copies @ Rs.30 per page, Newborn care continuum
standee 630 numbers, @ RS.300 per set, JSSK standee 630 numbers, @ Rs.300 per set</t>
  </si>
  <si>
    <t>Approval for printing under Family Planning</t>
  </si>
  <si>
    <t>Rs. 0.12 Lakhs each at State &amp; District level</t>
  </si>
  <si>
    <t>Rs. 0.02 Lakhs at State and Rs. 0.03 lakhs each at District level</t>
  </si>
  <si>
    <t>Review meeting of RMNCHA activities at State level</t>
  </si>
  <si>
    <t>Mobility support for State and District RCH Team</t>
  </si>
  <si>
    <t>SNCU data management for monthly Internet Bill @ Rs. 2500 X 12 months X 5 SNCU</t>
  </si>
  <si>
    <t xml:space="preserve">4% from total JSY budget for each district i.e (Rs.15840600 x 0.04%) = Rs. 6,33,624/- 
And 1% from total JSY budget for state i.e. (Rs.15840600 x .01) =  Rs. 1,58,406/- </t>
  </si>
  <si>
    <t>Approval for Audit fees</t>
  </si>
  <si>
    <t>Approval for Concurrent Audit fees</t>
  </si>
  <si>
    <t>1. Provision of rent for SPMU office building including electricity charges, Water Bill &amp; other works - Rs. 12 lakhs
2. Stationary items including printer &amp; xerox cartridge/toner etc. - Rs. 5 lakhs
3. POL - Rs. 3.08 Lakhs
4. 4MBPS Dedicated Lease Line Internet Connection for RCH Section - Rs. 3.8 Lakhs
5. Broadband Connection for MD floor - Rs. 0.53 Lakhs
6. Telephone (Landline &amp; Fax) for MD,SPO,SNO under NHM - Rs. 3 lakhs
7. Maintenance of Computer/Printer/Laptop - Rs. 0.4 Lakhs
8. Purchasing of 1 Laptop Computer - Rs. 0.5 Lakhs
9. Misellaneous (Parking fee, Welfare contribution, recoupment, Annual Health Magazine contribution etc.) - Rs. 4 Lakhs</t>
  </si>
  <si>
    <t>Hiring of vehicle for SNO (M&amp;E), SNO (MH) and SNO (FDSI)</t>
  </si>
  <si>
    <t>Hiring of Vehicle for SNO (M&amp;E), SNO (MCH) &amp; SNO (FDSI)</t>
  </si>
  <si>
    <t>SPMU/DPMU/BPMU contractual staff for attending Meetings, Workshops, Training, review meeting etc. inside or outside the State.</t>
  </si>
  <si>
    <t>Rs. 5000 / District</t>
  </si>
  <si>
    <t>Rs. 0.18 Lakhs / District</t>
  </si>
  <si>
    <t>Rs. 0.26 Lakhs / District</t>
  </si>
  <si>
    <t>Approval for implementation of ANMOL</t>
  </si>
  <si>
    <t xml:space="preserve">Approved for Procurement of Drugs (Morphine) For 7 Districts </t>
  </si>
  <si>
    <t xml:space="preserve">Approved for 2.40 for Training
2 days Training of Doctors &amp; Nurses of Siaha Districton Principles of Palliative Care of Cancer patient and guidelines of Opioids usage – Rs. 1.38
Training of Staff Nurse on Home Care – Rs. 1.01
</t>
  </si>
  <si>
    <t>Approval for Rs. 1.88 lakh</t>
  </si>
  <si>
    <t>Approved 
Rs. 1.33 lakh for Review meeting
Rs. 1.47 lakh for Stakeholder Meeting 
– Rs. 2.80 lakh</t>
  </si>
  <si>
    <t>Approval shifted from FMR 16.1.4.1.4 (old).
Approved Rs. 0.48 lakh as Operational Expenses under NPCC at the State Level @ Rs. 4000 per month for 12 months.</t>
  </si>
  <si>
    <t>Approved Rs.2.61 lakh for Operational Expenses under NPPC at District level.
For existing 7 District @ Rs 3000/month for 12 month per District – 
Rs. 3000 X 12 X 7 = Rs. 2.52 lakh
For Siaha Distict @ Rs. 3000/month for 3 month – Rs. 2.52 lakh</t>
  </si>
  <si>
    <t xml:space="preserve">approved for central procurement </t>
  </si>
  <si>
    <t xml:space="preserve">On-going activity. Under this, approval is given is developing 1) Handbook on RBSK Newborn Screening 2) RBSK Screening cum Reporting Form for all Birth Defects and 3) Referral Form as per prescribed format given in the Comprehensive New Born Screening (CNS): Handbook for Screening Visible Birth Defects at All Delivery Points. </t>
  </si>
  <si>
    <t>On-going activity. Under this, fund amounting to Rs.67,25,000/- is approved for management of children identified with selected health conditions of 4Ds under RBSK. Rs.Rs.1,79,040/- is also approved for organizing Health Screening Camps for major health conditions. Of the total 67.25 lakhs approved for surgical package fund, 24.52 lakhs has been set aside as 2nd Priority .</t>
  </si>
  <si>
    <t>On-going activity. Under this, approval is given for meeting annual operating expenses of the two DEICs namely, Aizawl West &amp; Lunglei DEICs @ Rs.75,500/- per DEIC</t>
  </si>
  <si>
    <t>On-going activity. Under this, approval is given for continuing 2 separate actvities-1) Mobility Support for Hiring of Vehicle for existing 25 RBSK Mobile Health Teams across 9 health districts of Mizoram  amounting to Rs.108,92,000/- &amp; 2) Daily Allowance/ Night Halt Allowance to each RBSK Mobile HealthTeam amounting to Rs.34,69,400/-. However, Daily Allowance has been set aside as 2nd Priority since institution based screening visits are not very likely to be resumed until the COVID-19 pandemic settles. All RBSK team members are however actviely engaged &amp; involved in COVID-19 actitivity as frontline workers</t>
  </si>
  <si>
    <t xml:space="preserve">is for fresh installation of internet connectivity for the financial year 2021-22 for use at the state level by State Coordinator (RBSK) and DEIC cum Service Access Consultant and at the district level by existing RBSK Mobile Health Teams and DEIC Managers, in-charge and responsible for compiling district team reports </t>
  </si>
  <si>
    <t>On-going activity. Under this, fund is approved for procurement of Digital Hemoglobinometer test strips (300 boxes) @ Rs.1800 per box</t>
  </si>
  <si>
    <t>On-going activity. Under this, fund is approved for procurement of Additional Equipments for DEIC Aizawl West and Lunglei.</t>
  </si>
  <si>
    <t>On-going activity. Under this, fund is approved for procurement of Essential Office Equipments / Items / Stationery Supplies under RBSK for use at the state office by the State Nodal Officer (RBSK) and support staff. As quoted in State ROP, approval is shifted under FMR code:16.1.2</t>
  </si>
  <si>
    <t>On-going activity. Under this, central procurement has been opted &amp; duly approved in State ROP 2021-22 approved for supply of IFA syrup under AMB for 6 months to 60 months</t>
  </si>
  <si>
    <t>On-going activity. Under this, fund is approved forprocurement of albendazole tablets under NDD for 12 months to 60 months</t>
  </si>
  <si>
    <t xml:space="preserve">On-going activity. Under this, central procurement has been opted &amp; duly approved in State ROP 2021-22 approved for supply of IFA pink junior tablets under AMB for 6 years to 10 years (Primary Level Students-Govt. &amp; Aided) </t>
  </si>
  <si>
    <t xml:space="preserve">On-going activity. Under this, fund is approved forprocurement of albendazole tablets under NDD for 6 years to 10 years (Primary Level Students-Govt. &amp; Aided) </t>
  </si>
  <si>
    <t>On-going activity.Under this, fund is approved for procurment of RBSK Essential Drug for provision to children in need of on the spot treatment/ medication identified during Health Screening through the RBSK Mobile Health</t>
  </si>
  <si>
    <t>On-going activity. Under this, fund is approved for conducting 2-Days Refresher Training for RBSK Mobile Health Teams on RBSK</t>
  </si>
  <si>
    <t>New activity. Fund is approved for  developing IEC Materials, formats and cards under AMB which are to be further disseminated to districts for use under AMB strategy.</t>
  </si>
  <si>
    <t>On-going activity. Fund is approved for developing RBSK Materials including screening and referral cards, visitor’s slips, prescription booklets and various registers for use by RBSK Teams</t>
  </si>
  <si>
    <t xml:space="preserve">On-going activity. Fund is approved for developing DEIC Materials including Treatment cum Referral Cards and DEIC registers for use in the two DEICs </t>
  </si>
  <si>
    <t>On-going activity. Fund amounting to Rs.34,600 is approved for conducting Review Meeting of State Level RBSK Monitoring Cell biannually i.e,(Rs.17,300/-*2 times)</t>
  </si>
  <si>
    <t>On-going activity. Under this, fund is approved for continuing honorarium of 1 part time peadiatrician at Aizawl West DEIC</t>
  </si>
  <si>
    <t>Approved Rs. 7.50 lakhs for special anti-malaria intervention for hard to reach area in the state viz. Mamit, Lunglei, Lawngtlai and Siaha</t>
  </si>
  <si>
    <t>Approved rs. 15.96 lakhs for
1) ASHA Incentives for Blood Test Rs. 15.00 per test X 96843 Nos. - Rs 14,52,645/-
2) ASHA Incentives for positives patient treatment @ Rs. 75.00 per patient X 1906 Nos. - Rs. 1,42,950.</t>
  </si>
  <si>
    <t>Approved Rs. 44.57 lakhs for wages for Indoor Resudual Spray. The State required to provide Sub-Centre wise API data at all District.</t>
  </si>
  <si>
    <t>Approved Rs. 20.99 Lakhs for 
1) Purchase of HC Pump Spare Parts - Rs. 1,50,000/-
2) Distribution of DDT from the State to District HQ - Rs. 75,200/-
3) Equiptment including personal  protections - Rs. 8,11,640/-
4) Distribution of DDT within Distrits - Rs 10,62,085/-</t>
  </si>
  <si>
    <t>Approved Rs. 4.97/- for purchase of Deltamethrine.</t>
  </si>
  <si>
    <t>Approved Rs. 2.42 Lakhs for Biological and Environmenttal Management through VHSC @ Rs. 1000/- per activity.</t>
  </si>
  <si>
    <t>Approved Rs. 3.06 lakhs for hiring of CHVs. List of Total vollages, villages wise ASHAs and functional ASHAs to be provided by the state for hiring CHVs.</t>
  </si>
  <si>
    <t>Approved Rs. 4.07 lakhs for
1) Fogging Machine and others equiptment - Rs. 0.65 lakhs
2) Vector control, environmental management and fogging Rs. 3.42 lakhs</t>
  </si>
  <si>
    <t>Approved Rs. 16.32 lakhs for the following activities
1) Procurement of 11 motor Bikes (as proposed) @ Rs. 70000/-
2) Maintenance for 22 motor bikes currently available with the state (22 * Rs.2800) - Rs. 0.62 lakh
3)1 vehicle @ Rs. 8.00 lakhs 9commodity adjustment) is provisioned for Entomological Zone at Lunglei 9to be procured by Ste. NVBDCP).
These are GFATM funded activities. Hence, it is approved as per GFATM approved Budget for the State. Else, the grant would lapse.</t>
  </si>
  <si>
    <t>Approved Rs. 0.70 Lakh for maintence of microscope @ Rs. 0.10 lakhs for 7 unit under NVBDCP.</t>
  </si>
  <si>
    <t>Approved rs. 1.26 Lakhs for procurement of Chloroquine Phosphate Tablet</t>
  </si>
  <si>
    <t>Approved Rs. 2.13 Lakhs for procurement of Primaquine Tablet 2.5 mg</t>
  </si>
  <si>
    <t>Approved Rs. 2.09 lakhs for procurement of Primaquiine Tablet 7.5 mg</t>
  </si>
  <si>
    <t>Approved Rs. 0.63 lakhs for procurement of Quinine Sulphate tablet</t>
  </si>
  <si>
    <t>Approved Rs. 0.33 lakhs. Procurement of Quinine Injection is not approved. Amount approved for Artesunate Injection. However all these items shall be centrally supplied and budgetted under this head is mean for commoditoies adjustment.</t>
  </si>
  <si>
    <t>Approved Rs. 0.58 lakh for procurement of of NS1 Kit. The State needs to procure as per technical requirement and available balance.</t>
  </si>
  <si>
    <t>6.2.12.11</t>
  </si>
  <si>
    <t>ACT (for Non Projected States)</t>
  </si>
  <si>
    <t>Approved Rs. 6.11 lakhs. All these item shal be centrally supplied and budgetted under this head is meant for commodiries adjustment.</t>
  </si>
  <si>
    <t>Approved Rs. 16.50 lakhs. All these item shal be centrally supplied and budgetted under this head is meant for commodiries adjustment.</t>
  </si>
  <si>
    <t>Approved Rs. 80 Lakhs. Rs. 2 Lakhs approved for other consumable which are not mentioned above and Rs. 78 alkhs for commodity adjust for DDT wgich will be centrally supplied.</t>
  </si>
  <si>
    <t>Approved Rs. 25.00 lakh 9Integrated for all VBDs). State needs to provide details of Activities under taken during last year or last to last year</t>
  </si>
  <si>
    <t>Approved Rs. 2.00 Lakhs, State has 2 identified SSH, accordingly annula contingency grant @ Rs. 1.00 lakh per SSH is approved as per GoI Norms.</t>
  </si>
  <si>
    <t>Approved Rs. 15.00 Lakhs.
1) Reports to be provided of Last year or Last to Last year of activities undertaken under IEC/ BCC;
2) Last year no utilization under this head.
All IEC/BCC activities in the state would mandatorily include demonstation of LLINs. Live speciment of adult mosquitoes and larvae, RDT, Anti-Malarials, Larvivorous fishes.
Ddetailed reports of all IEC/BCC activities carried out must be shared with Dte. NVBDCP.</t>
  </si>
  <si>
    <t>Approved Rs. 10.00 Lakhs. Activity needs to carry out in an integrated manner with other VBDs.</t>
  </si>
  <si>
    <t>Approved Rs, 10.00 lakhs. However no budget utlization till date in previous year 20 - 21</t>
  </si>
  <si>
    <t>Approved Rs. 1.44 lakhs for coordination meeting with NGOs. Detailed report of all activities carried out must be share with Dte. of NVBDCP.</t>
  </si>
  <si>
    <t>Approved Rs. 1.28 lakhs for State and District Task Force meeting. Funds not approved for District Quarterly Review Meeting as budget for State Quarterly Review Meeting is already approved under GFATM FMR 16.1.2.1.19. Detailed minutes of all meetings held must be shared with Dte. NVBDCP.</t>
  </si>
  <si>
    <t>Approved Rs. 10.02 lakhs for the followings;-
a) rs. 5.46 lakhs approved for travel of 5 State Consultant and 2 DVBD Consultants ( of any two high endemic district) to attend 3 RRMs which  will be conducted during the year (for travel of SPO and DD Malaria cannot be approved under this head)
b) Rs. 4.56 Lakhs approved for conducting 4  Quarterly State Review Meetings @ Rs. 1.14 Lakhs per Meeting.
Detailed minute of all meetings held must be shared with Dte of NVBDCP.</t>
  </si>
  <si>
    <t>pproved Rs. 15.00 Lakhs under this head for fooding and lodging of the state and District staff for conducting field visit; Vehicle hiring is nor approved  as vehicles are already provided to the state and districts for mobility; Also, funds not approved for freight charges for ACT-AL &amp; RDT as the state &amp; District vehicle maybe used for this purpose.</t>
  </si>
  <si>
    <t>Approved rs. 33.48 Lakhs for mobility at state, District and block level as per approved GFATM norms.</t>
  </si>
  <si>
    <t>Approved Rs. 5.80 Lakhs for the followings;
1) Rs. 4.8 lakhs for mobility of the entomologist and 2 insect collector under EAC.
2) Entomological Kits and stero zoom microscope will be provided to State  from central division</t>
  </si>
  <si>
    <t>Approved Rs 3.60 lakhs @ Rs 30000/- per month for State HQs</t>
  </si>
  <si>
    <t>Approved Rs 8.64 lakhs for contingency @Rs 8000/- per month per district</t>
  </si>
  <si>
    <t>Approved Rs 0.52 lakhs for conducting LQAS as per approved GFATM norms.
Reports of all LQAS(2 rounds per block) activities carried out must be shared with Dte. NVBDCP)</t>
  </si>
  <si>
    <t>Approved Rs 4.0 lakhs for maintenance,insurance and other service cost of Vehicle at state &amp; district level(Rs40000/- per Vehicle)</t>
  </si>
  <si>
    <t>Approved Rs48.00 lakh for conducting three rounds of MSAT in 4 high endemic districts of Mizoram namely Lunglei,Lawngtlai,Mamit and Siaha.</t>
  </si>
  <si>
    <t>Coverage of Public Schools &amp; Private Schools</t>
  </si>
  <si>
    <t>Trainings under NTCP at District level</t>
  </si>
  <si>
    <t>Trainings under NTCP at State level</t>
  </si>
  <si>
    <t>Printing of IEC/ BCC for TB-Tobacco</t>
  </si>
  <si>
    <t>Incentives for 1760 CAT I Treatment Supporters @ Rs 1000 per patient supported = Rs 17.60 lakhs</t>
  </si>
  <si>
    <t>Incentives for 187 CAT IV/V Treatment Supporters @ Rs 5000 per patient supported (Rs 3000 on IP and Rs 2000 on CP = Rs 9.35 lakhs</t>
  </si>
  <si>
    <t>Incentives for any informant for referring presumptive TB and found to be positive @ Rs 500 per patient for expected number of 490 patients (approx 10% of Total expected patients) has been planned at  Rs 2.45 lakhs.</t>
  </si>
  <si>
    <t>Meeting costs of State and District TB Forum has been planned as Rs. 10000 Per District per meeting (2 meetings in a year) for each district &amp; Rs. 15000 per meeting for State (2 meeting in a year)</t>
  </si>
  <si>
    <t>Awareness and sensitization, capacity building programme with engaging TB Champions in each district.  the target community has been planned with @ Rs 10000 X no of proposed meeting in the district  and Rs 50000 for state TB Cell in engaging media and TB champions to create social mobilization activities to the public</t>
  </si>
  <si>
    <t xml:space="preserve">• Procurement of drug boxes – For procurement of drug boxes for MDR/XDR-TB patients Rs 2 lakhs has been proposed as per 
1500 type A box 
1500 type B box 
Procurement of 99 DOTS sleeves –For procurement of 99 DOTS sleeves for all CAT I and Cat II TB patients Rs 2 Lakhs has been proposed as per Rs 10 per sleeve with a quantity of 20000 sleeves.
• Procurement of gel pack and thermocoal boxes For procurement gel pack and thermocoal boxes to be used in sample transportation to IRL Guwahati Rs 1 Lakh
500 Type A boxes 
500 Type B boxes 
</t>
  </si>
  <si>
    <t>Tribal incentives upon completion of treatment @ Rs 750 per patient X 3612 expected no. of patients = Rs 27.09 lakhs</t>
  </si>
  <si>
    <t>Training of MO and Other staff. State May include budget for training of CHO</t>
  </si>
  <si>
    <t>For Conducting Continue Medical Education (CME) at Zoram Medical College has been planned at Rs 30000</t>
  </si>
  <si>
    <t>1 Number of Operational Research projects has been  planned at upto Rs 10 lakhs to be conducted under Zoram Medical College.  As the Chairman of STF on NTEP can grant ipto Rs 10 lakhs for OR on NTEP.</t>
  </si>
  <si>
    <t>Thesis of PG Students at Rs 30,000 has been planned to be carried out under Zoram Medical College</t>
  </si>
  <si>
    <t>Approved for Mamit Serchhip and Kolasib 2 lakhs each</t>
  </si>
  <si>
    <t>Approved for IEC activities at State &amp; District</t>
  </si>
  <si>
    <t>• Printing of necessary recording and reporting formats which includes Lab Resister, TB Notification Register, patient identity and treatment card, PMDT treatment card, and printing of various modules under RNTCP has been planned under this head</t>
  </si>
  <si>
    <t>Approved for transportation of Drugs and CBNAAT Cartridges</t>
  </si>
  <si>
    <t>Patient Provider Support Agency scheme is planned for Aizawl district for tie up with NGO partners in order to strengthen private TB Notifications and followup of private patients. Estimate has been made as per Rs 2500 incentives per notification and follow up with an expected number of 150 private notifications.</t>
  </si>
  <si>
    <t xml:space="preserve">State Level
• Expenditure for state IE and Supervision - Expenditure for State internal evaluation is planned as per the norms i.e 2 Districts per every Quarter = 8 times internal evaluation in a year amounts to Rs 1.6 Lakhs.
• TA of Contractual staffs -TA for supervising contractual staffs at the state TB cell has been planned amounts to Rs 0.8 Lakhs.
• DA of Contractual staffs - DA for supervising contractual staffs at the state TB cell has been planned amounts to Rs 0.8 lakhs.
• TA&amp;DA of STO at state level -TA&amp;DA for STO has been planned as per the norms amounts to Rs 0.2 Lakhs.
• 4 times Review Meeting expenses Rs 0.8 lakhs
District level
• District level supervision &amp; Monitoring - Expenditure for Supervision &amp; monitoring @ district level has been planned amounts to Rs 6.4 lakhs.
• TA of contractual staffs - TA for contractual staffs has been planned for all districts amounts to Rs 1.6 lakhs
• DA of contractual staffs - DA for contractual staffs has been planned for all districts amounts to Rs 1.84 lakhs
• TADA of DTO/MODTC -  TADA  for DTO/MODTC has been planned for all districts amounts to Rs 0.93 lakhs
• Supervision &amp; monitoring for ACF - Supervison and Monitoring under ACF has been planned for all districts amounts to Rs 0.8 lakhs
• District level review meeting expenses Rs 1.6 lakhs
</t>
  </si>
  <si>
    <t xml:space="preserve">1. State TB Officer 4 wheeler Rs 1.5 lakhs
2. 8 DTOs 4 wheeler Rs 1.5 lakhs each
3. 1 Mobile CBNAAT van 4 wheeler Rs 1.5 lakhs
4. 39 Two RNTCP Two wheelers Rs 25000 Each </t>
  </si>
  <si>
    <t>• Vehicle hiring at the state level for supervision and monitoring and IE for Medical Officer STC and other supervisory staff has been planned Rs 3 lakhs.</t>
  </si>
  <si>
    <t>For strengthening TB services in Health and Wellness Centres as per Operational guidelines for TB services at Ayushman Bharat Health and Wellness Centres December 2020. Budget provisions has been made as per number of HWCs in the districts as follows (Rs. 50000 per HWC): Rs 52.5 lakhs
STATE LEVEL : Leveraging Swacch Bharat Abhiyaan, Pradhan Mantri Ujjwala Yojana to spread messages on TB and Hygiene, Air pollution with engaging celebrity . Amount proposed – Rs. 2,00,000</t>
  </si>
  <si>
    <t>1. TB leaflet  5000 nos x 20 – Rs. 100000
2. TB booklet 5000 nos x 50 – Rs. 250000
3. TB Poster to be display at Health facilities, vehicles etc. 1000 nos x Rs.300 – Rs.300000
4. Mini Hoarding 500 nos x 800 – Rs. 400000
5. Large Hoarding to be displayed at Aizawl Municipal area @ Rs. 100000 per hoarding per year – 5 nos x Rs. 100000 – Rs. 500000
6. NTEP Signboards : All the RNTCP signboards at DTC, DMC, TU (35 NTEP Facilities) has to be replaced in the name of NTEP with its new logo. Amount proposed – Rs 2,00,000</t>
  </si>
  <si>
    <t>• PP/NGO Support at district level - The Grand-in-aid for the existing partners, 3 NGOs/PPs for DMC ‘A’ Microscopy cum Treatment Centre @ Rs 250000 per DMC per year and 3 NGOs/PPs for Sputum Collection Centre Scheme @ Rs 60000 per NGOs per year has been planned as per National Guideline for Partnership 2014 Amounting to Rs 9.3 lakhs
• New scheme proposed : As per National Guideline for Partnership, Contact Tracing scheme has been proposed to be conducted in several districts. Estimate has been made as per the guideline @ Rs 30 per screening and an additional Rs 100 for 1 positive case. Total Proposed Rs 5 lakhs added on lumpsum at state level</t>
  </si>
  <si>
    <t>1. Organizational cost for STF Meeting Rs 50,000 
2. Core Committee meeting cost Rs 50,000 
3. ZTF / STF / MC faculty Travel for meeting or visits Rs 1 lakh</t>
  </si>
  <si>
    <t>State level
• STC level - Office Operation for State TB Cell includes Electricity, phone bill office stationery etc has been planned Rs 3 lakhs
• DR-TB Centre - Office Operation for DR-TB Centre Falkawn has been planned under this headingRs 1 lakh
• State drug store Rs 50000
• Office operation for C&amp;DST Lab Rs 30000
District level
• Stationery Rs 4 lakhs
• Telephone bill Rs 3.2 lakhs
• Electricity bill Rs 3.2 lakhs
• Review Meeting expenses  Rs 1.6
• ACF Campaign Rs 1 lakhs
• Handheld device for NIKSHAY Rs 75000</t>
  </si>
  <si>
    <t>1. Rs.2.30 L for Awareness Workshop 
2. Rs.6.70 L for Internal cum Service Providers Training</t>
  </si>
  <si>
    <t>1. National certification assessment of 3 DHs @Rs.2 L 
2. National certification assessment of 2 PHCs @ Rs.1.10 L
3. National certification assessment of 1 UPHC @ Rs.1.10 L</t>
  </si>
  <si>
    <t>1. Rs. 1.10 L for National LaQshya certification of CHA (LR and MOT)
2. Rs. 5.95 L for National LaQshya certification in 7 DHs LR @ Rs. 85000/-</t>
  </si>
  <si>
    <t>Review Meeting twice a year @ Rs.10000/-</t>
  </si>
  <si>
    <t>Quarterly Review Meeting  @ Rs.2000 x 4 quarter</t>
  </si>
  <si>
    <t>SQAU monitoring and supervision in 9 districts Rs.36500/- per visits</t>
  </si>
  <si>
    <t>1. Rs. 1.50 L for Swachh Bharat Abhiyan Training at state
2. Rs. 3.60 L  for Awareness cum Internal assessors training for 9 districts @Rs.40000/-
3. Rs. 1.71 L for Swachh Bharat Abhiyan Training for 9 DHs @Rs.19000/-
4. Rs. 1.54 L for Swachh Bharat Abhiyan Training  for 11 CHC/SDHs @Rs.14000/-
5. Rs. 3.13 L for Swachh Bharat Abhiyan Training for 57 PHCs @Rs.5500/-
6. Rs. 6.84 L for Swachh Bharat Abhiyan Training for 228 HWCs @Rs.3000/-</t>
  </si>
  <si>
    <t>Internal Assessment(IA) quarterly
1. Rs. 0.72 L for IA of 9 DHs @ Rs.2000 x 4 quarter = Rs.8000/-
2. Rs. 0.44 L for IA of 11 CHC/SDHs @ Rs.1000 x 4 quarter = Rs. 4000/-
3. Rs. 1.14 L for IA of 57 PHCs @ Rs.500 x 4 quarter = Rs.2000/-
4. Rs. 4.56 L for IA of 228 HWCs @ Rs.500 x 4 quarter = Rs.2000/-
Peer Assessment(PA)
1.Rs.2.25 L for PA of 9 DHs @ Rs.25000/-
Rs.1.43 L  for PA of 11 CHC/SDH @ Rs.13000/-
3.Rs.2.85 L for PA of  57 PHCs @ Rs.5000/-
4. Rs. 6.80 L for PA of 136 HWCs @Rs.5000/-
External Assessment(EA)
1.Rs.2.80 L for EA of 8 DHs @Rs.35000/-
2.Rs.2.64 L for EA of  8CHC/SDHs @ Rs.33000/-
3.Rs.4.24 L for EA of 53 PHCs @ Rs.8000/-
4.Rs.9.12 L for EA of  114 HWCs @ Rs.8000/-</t>
  </si>
  <si>
    <t>1. Rs 15 L for best CHC/SDH
2. Rs. 18 L for best PHCs in 9 districts @Rs.2 L
3. Rs. 9 L for best HWCs in 9 districts @ Rs.1 L
4. Rs.2 L for runner-up HWCs for 4 districts @Rs.50000/-
5. Rs.24 L for commendation awards for 8 DHs @Rs.3 L
6. Rs. 7 L for commendation awards for 7 CHC/SDHs @Rs.1 L
7. Rs. 22 L for  awards for 44 PHCs @Rs.50000/-
8. Rs.20 L for commendation awards for 80 HWCs @ Rs.25000/-</t>
  </si>
  <si>
    <t>1. Rs.3 L for launching at state level
2. Rs.2.88 L for launching at 9 districts @ Rs.32000/-
3. Rs. 2.72 L for activities at state
4. Rs. 3.15 L for activities at 9 DHs @ Rs.35000/-
5. Rs. 1.10 L for activities in 11 CHC/SDHs @Rs.10000/-
6. Rs.4.85 L for activities in 57 PHCs @ Rs.8500/-</t>
  </si>
  <si>
    <t>Approved Rs 0.50 lakhs for IEC activities Advertisement : Rs. 15,000
TV spots : Rs.4500
All India Radio :Rs. 10,500
IPC : Rs. 20,000</t>
  </si>
  <si>
    <t>Approved Rs. 3.23 lakhs for carrying out inspection of diagnostic clinics         Aizawl District = Rs. 46,700/-
Lunglei District = Rs. 69,350/-
Kolasib District = Rs. 8,150/-
Serchhip District = Rs. 9,600/-
Siaha District = Rs. 44,900/-
Lawngtlai District = Rs. 40,800/-
Champhai District = Rs. 69,300/-
Mamit District = Rs. 34,200/-</t>
  </si>
  <si>
    <t>Approved 11.60 lakhs for maintenance of equipment @ Rs.0.7 lakh per unit  for 9 DH/ Rs.0.05 lakh per unit  for 11 CHCs/  Rs.0.25 lakh per unit  for 19 PHCs</t>
  </si>
  <si>
    <t>Approved 6.0 lakhs for Machinery &amp; Equipment for PHC @Rs.0.3 lakhs per unit for 20 PHCs</t>
  </si>
  <si>
    <t>Approved 4.50 lakhs for Drugs &amp; Consumables @ Rs 0.25 lakh per centre x 9</t>
  </si>
  <si>
    <t>I. 2 Days Training PHC MO’s @ 1.92
II. 1Day Training PHC SN @ 0.97</t>
  </si>
  <si>
    <t>Printing, Awareness Campaign &amp; Day Observation</t>
  </si>
  <si>
    <t>IEC/ BCC
Public Awareness &amp; IEC for NPHCE @ Rs.0.25 lakh per unit x 9 districts</t>
  </si>
  <si>
    <t>Drugs and Diagnostic for Cardiac Care</t>
  </si>
  <si>
    <t>Drugs and Diagnostic for Cancer Care</t>
  </si>
  <si>
    <t>CHC NCD Clinic @ Rs. 0.05 lakh x 10 centres</t>
  </si>
  <si>
    <t>Sub-centre level @ Rs. 0.01 x 281 centres</t>
  </si>
  <si>
    <t>Procurement of Drugs and Supplies at 8 Dist. NCD Clinic @ 0.50 lakhs/centre</t>
  </si>
  <si>
    <t>Procurement of Drugs and Consumables for COPD intervention at Aizawl &amp; Lunglei @ 25 lakhs/Dist.</t>
  </si>
  <si>
    <t>Procurement of Drugs and Consumables for Cardiac Care</t>
  </si>
  <si>
    <t>Procurement of Drugs and Consumables for Cancer Care</t>
  </si>
  <si>
    <t>Procurement of Drugs and Supplies at 11 CHC @ 0.15 lakhs/centre</t>
  </si>
  <si>
    <t>Procurement of Drugs and Supplies at 57 PHC @ 0.05 lakhs/centre</t>
  </si>
  <si>
    <t>Procurement of Drugs and Supplies at 370 SC @ 0.05 lakhs/centre</t>
  </si>
  <si>
    <t>Training at National Level under NPCDCS
Training of 40 Specialists on PBS
Training of MO &amp; Staff  Nurses on NPCDCS</t>
  </si>
  <si>
    <t>Training of District programme team @ Rs. 0.5 lakh per centre x 8 centres</t>
  </si>
  <si>
    <t>TV Spots Broadcasting @ 0.4,Print Media @ 0.9, Sensitization Meeting @ 0.3 &amp; Day Observation @ 1.5</t>
  </si>
  <si>
    <t>TV Spots Broadcasting ,Print Media , Awareness Campaign &amp; Day Observation @ 0.25/Dist</t>
  </si>
  <si>
    <t>Printing of patient referral cards at PHC Level @ 0.015/centre</t>
  </si>
  <si>
    <t>Printing of patient referral cards at SC Level @ 0.01/centre</t>
  </si>
  <si>
    <t>Monitoring at State NCD Cell</t>
  </si>
  <si>
    <t>Monitoring of CHC/SDH/PHC &amp; SC in  8 Districts @ 0.5/dist</t>
  </si>
  <si>
    <t>TA/DA, POL to monitor Districts and other facilities</t>
  </si>
  <si>
    <t>Internet Bill, Phone Bill, Stationaries, Printer Refill etc</t>
  </si>
  <si>
    <t>Procurement of Screening Equipment for 87 Scs</t>
  </si>
  <si>
    <t>Procurement of VIA &amp; OVE Materials</t>
  </si>
  <si>
    <t>Training of ASHAs, ANM, MO &amp; SN on VIA @ 4.05 lakhs
Training of ASHAs &amp; ANM on PBS @ 8.10 lakhs</t>
  </si>
  <si>
    <t>Printing of Leaflets,Flip Charts etc</t>
  </si>
  <si>
    <t>Printing of Modules, Individual Health Cards &amp; Family Folder</t>
  </si>
  <si>
    <t>Approved 0.36 lakhs for recurring operational grant @ Rs . 0.03 lakh per month</t>
  </si>
  <si>
    <t>Approved Rs. 20.00 lakhs for a smaller version of High Performance Liquid Chromatography (HPLC).</t>
  </si>
  <si>
    <t>Approved Rs. 1.36 lakhs for procurement of equipment for new ICHH centre (Integrated Centre for Hemoglobinopathies &amp; Hemophilia Centre at CH Aizawl.</t>
  </si>
  <si>
    <t>Approved Rs. 2.30 lakhs for kits for HPLC for small HPLC D-10 variant.</t>
  </si>
  <si>
    <t>Approved Rs. 2.7 lakhs for procurement.</t>
  </si>
  <si>
    <t>Approved Rs. 2.22 lakhs for training of BBOs, MOs &amp; Lab Technician.</t>
  </si>
  <si>
    <t>Approved Rs. 0.59 lakhs for training of DEOs under E-Raktkosh &amp; Lab Technicians at BSC</t>
  </si>
  <si>
    <t>Approved Rs. 1.55 lakhs for IEC</t>
  </si>
  <si>
    <t>Approved Rs. 0.10 lakhs for printing of screening card.</t>
  </si>
  <si>
    <t>Approved Rs. 0.10 lakhs for printing of leaflets.</t>
  </si>
  <si>
    <t>Approved Rs. 1.584 lakhs as recurring cost for 11 Blood Banks @Rs. 1200 per month per Blood Bank</t>
  </si>
  <si>
    <t>Approved Rs. 0.1 lakh for meeting (@Rs. 2,500) and contingency (Rs.7,500)</t>
  </si>
  <si>
    <t>Approved Rs. 0.50 lakhs as Grant-in-aid for management of Hepatitis A &amp; E cases.</t>
  </si>
  <si>
    <t xml:space="preserve">Approved Rs. 1.60 lakhs as office expenses for 8 DTCs </t>
  </si>
  <si>
    <t>Approved Rs. 0.80 lakhs as Grant-in-aid for Hepatitis A &amp; E case management for 8 Districts.</t>
  </si>
  <si>
    <t>Approved Rs. 0.90 lakhs for outreach camps for 9 districts @Rs. 10,000 per district.</t>
  </si>
  <si>
    <t xml:space="preserve">Approved Rs. 10.80 lakhs for 9 districts for peer educator.
Approval shifted from FMR 8.1.13.22 for peer supporter.
</t>
  </si>
  <si>
    <t>Approved Rs. 0.20 lakhs for engagement with NGO CBO outreach in 2 Districts @ Rs. 0.10 lakh per district.</t>
  </si>
  <si>
    <t>Approved Rs. 5.40 lakhs for MO, Pharmacist and LT</t>
  </si>
  <si>
    <t>Approved Rs. 17.96 lakhs. Budget of Rs 14.00 lakhs to be provided as kind grant (160 Hepatitis B patients; 200 Hepatitis C patients; and Rs. 3.96 lakhs for HBIG to be provided as cash grant.</t>
  </si>
  <si>
    <t>Approved Rs. 22.52 lakhs for procurement of kits under NVHCP.</t>
  </si>
  <si>
    <t xml:space="preserve">Approved Rs. 2.55 lakhs for consumables. The budget of Rs 2.55 should be provisioned under Free Diagnostic Initiative. </t>
  </si>
  <si>
    <t>Approved Rs. 1.86 lakhs for training of medical officers.</t>
  </si>
  <si>
    <t xml:space="preserve">Approved </t>
  </si>
  <si>
    <t>Approved Rs. 0.50 lakhs for Day Observance, printing, sensitization.</t>
  </si>
  <si>
    <t>Approved Rs. 1.80 lakhs for viral load testing at 9 districts @Rs. 20,000 per district</t>
  </si>
  <si>
    <t>Approved Rs. 0.90 lakhs for monitoring visits.</t>
  </si>
  <si>
    <t>Approved Rs.5.88 lakhs for operational cost of AFHC( Youth Clinic) @ Rs 1000/month for 12 months for 49 existing AFHCs. OE is for buying stationery items, miscellaneous expenditure and Rs 1000/month for 6 months is put for 1s priority.</t>
  </si>
  <si>
    <t>Approved Rs 3.50 lakhs as follows: a) Mobility cost for 6 AH and 5 RMNCH+A Counsellors @ Rs 300/visit for 8 visit/month for 12 months= Rs 3,16,800/- b) Communication support for 6 AH Counsellors and 5 RMNCH+A Counsellors @ Rs 250/month for 12 months= Rs 33,000/-</t>
  </si>
  <si>
    <t>Approved Rs 45.94 lakhs for quarterly for organising Adolescent Health Day at 638 villages from 5 RKSK district @ Rs 1800/AHD</t>
  </si>
  <si>
    <t>Approved Rs 13.08 lakh for monthly Adolescent Friendly Club Meeting at 218 Health Sub Centre for 12 months under the guidance of ANM.</t>
  </si>
  <si>
    <t>Approved Rs 11.72 lakhs for non-monetary incentive@ Rs 50/PE/month for 2604 PEs for 9 months  in 5 PE Districts.</t>
  </si>
  <si>
    <t>Approved Rs 1.85 lakhs for 4 days AFHS training of MO from Non-RKSK dist to RKSK district for one batch.</t>
  </si>
  <si>
    <t xml:space="preserve">Approved Rs .83 lakhs for 6 days AFHS training of 6 AH Counsellors @ Rs 0.83 lakh/batch </t>
  </si>
  <si>
    <t>Approved Rs 8.94 lakhs for 6 days trainibfg of PE @ Rs 37,250 for 24 batches of all untrained PE ( 32 PE + 8 ASHAs)</t>
  </si>
  <si>
    <t>Approved Rs 0.65 lakh for training of 5 RKSK District Coordinators of one batch @ Rs 65000/batch.</t>
  </si>
  <si>
    <t>Approved Rs 0.59 lakh for 2 State level RKSK Coordination Committee Meeting @ Rs 29,250/- meeting for better convergence amongst the stakeholder departments- Health Dept, School Education Deptt and Social Welfare Deptt under Adolescent Health.</t>
  </si>
  <si>
    <t>Approved Rs 1.05 lakhs as follows: a) Mobility cost for  5 Coordinators@ Rs 300/visit for 5 visit/month for 12 months= Rs.90,000/- b) Communication support for  5 Dist Coordinators @ Rs 250/month for 12 months= Rs 15,000/-</t>
  </si>
  <si>
    <t>Approved Rs.2.60 lakhs for incentives to 649 ASHAs to mobilize adolescents and other staeholders to AHDs @Rs 100/AHD for 4 quarterly AHDs.</t>
  </si>
  <si>
    <t>Approved Rs 1.20 lakhs for procurement of 30 infrared thermometer @ Rs 4000/ for use at the AFHCs</t>
  </si>
  <si>
    <t>Approved Rs.72.58 lakhs for procurement of weekly blue IFA tablets for 116308 beneficiaries @Rs.1.20/tablet for 52 weeks</t>
  </si>
  <si>
    <t>Approved Rs.20.07 lakhs for procurement of 611776 Albendazole tableys (400mg) @Rs.3.28/tablet to cover 127939 adolescents for two rounds of NDD</t>
  </si>
  <si>
    <t>Approved for Rs 1.20 lakhs for IEC activities  ( Flex printing for 49 Youth Clinic on AH activities to be displayed in Youth Clininc)</t>
  </si>
  <si>
    <t>Approved Rs 1.82 lakhs for PE Kit @ Rs 200 ( PE Cap,tshirt) for newly selected Peer Educators.</t>
  </si>
  <si>
    <t>Approved Rs.7.28 lakhs for printing of WIFS formats 1) Class monthly report 2) Monthly School Report 3) Monthly Block report 4) District monthly report 5) Monthly AWC report</t>
  </si>
  <si>
    <t>Approved Rs 0.68 for AFHS reporting formats and registers in existing 5 RKSK Districts. 1) Format 3 Consolidated report. 2) Client Register of Youth Clinic 3) Service delivery record 4)Outreach service delivery record 5) AFHC Card.</t>
  </si>
  <si>
    <t>Approved Rs.0.60 lakhs for District level coordination meeting between health &amp; education deptt in the 3 SHP_AB implementing Districts @Rs.10000/meeting/District for 2 meeting/District</t>
  </si>
  <si>
    <t>Approved Rs.0.60 lakhs for State level Coordination meeting between Health &amp; Education Deptt @Rs.30,000/meeting for 2 meetings in a year</t>
  </si>
  <si>
    <t>Approved Rs.1.04 lakhs for training of master trainers in 2 new Districts i.e. Lawngtlai &amp; Lunglei for SHP_AB</t>
  </si>
  <si>
    <t>1) 4 days training of Two Nodal teachers/school for Lawngtlai &amp; Lunglei Districts @Rs.70,000/batch x 42 batches 2) 2 days orientation of Principals for Lawngtlai &amp; Lunglei Districts @Rs.52,000/batch x 22 batches</t>
  </si>
  <si>
    <t>Approved Rs.20 lakhs for SHP merchandize for 2 Districts @ Rs.10 lakhs per District</t>
  </si>
  <si>
    <t>Approved Rs.4 lakhs for SHP IEC for 2 Districts @ Rs.2 lakhs per District</t>
  </si>
  <si>
    <t>Approved Rs.6.99 lakhs for printing of training materials under SHP for 2 Districts for 1554 teachers &amp; principals @Rs.450 per head</t>
  </si>
  <si>
    <t>Approved Rs. 21.86 lakhs for the following activities                             1. ARV vials @ Rs. 360 X 5370 - Rs. 19.3 lakhs                                           2. ARS Vials @rs. 5050 X 50 - Rs. 2.53 lakhs</t>
  </si>
  <si>
    <t>Approved Rs.1.21 lakhs for training of MO under NRCP</t>
  </si>
  <si>
    <t xml:space="preserve">Approved Rs. 1.03 lakhs for the following activities                             1. Printing of 5000 leaflets @ Rs. 10- Rs.0.5 lakhs                                          2. Three TV talk shows @ Rs. 10000- rs. 0.3 lakh                                          3. Observation of World Rabies Day - Rs. 0.23 lakhs                                                                                      </t>
  </si>
  <si>
    <t>Approved Rs. 1.92 lakhs for               1. review Meeting - Rs. 0.42 lakhs          2. Reporting Format @ Rs. 300X 500 facilities- Rs. 1.5 lakhs</t>
  </si>
  <si>
    <t>Approved Rs.3.47 lakhs for training of MO under IDSP</t>
  </si>
  <si>
    <t>Approved Rs.2 lakhs for training of ANM under IDSP</t>
  </si>
  <si>
    <t>Approved Rs.2.4 lakhs for strengthening of lab  under IDSP</t>
  </si>
  <si>
    <t>Approved Rs. 3.62 lakhs for printing of forms @ Rs. 300/form</t>
  </si>
  <si>
    <t>Approved Rs. 4.80 lakhs for mobility support at State</t>
  </si>
  <si>
    <t>Approved Rs. 4.80 lakhs for mobility support at 9 Districts @ Rs. 0.64 Lakhs/District</t>
  </si>
  <si>
    <t>Approved Rs. 9.20 lakhs for operational expenses at State(Rs. 3.8 lakhs  and  Districts ( Rs. 5.4 Lakhs)</t>
  </si>
  <si>
    <t>Approved Rs. 5.5 lakhs for replacement of old computers at Ssu &amp; DSU</t>
  </si>
  <si>
    <t>Inspection Tour of State Programme Officer is very important for smooth and running activities of NOHP Centres</t>
  </si>
  <si>
    <t>Oral Health Camp and Oral Cancer Screening is much needed in  villages of high priority district in the state of Mizoram. There are some populations which are Below Poverty Line in many areas of the State and outreach programmes will be of great benefit for such people.</t>
  </si>
  <si>
    <t>Refresher Training is important for State Dental Surgeon, Medical Officers of CHCs &amp; PHCs, Dental Hygienist, Dental Assistant, Health Worker and School Teacher so as to improve and increase their knowledge and responsibilitie.Training will be conducted one day for Medical Officers, Dental Surgeons and one day for Health Workers, School Teachers</t>
  </si>
  <si>
    <t>It is so important to aware the people about Oral Hygiene and Oral ailments through printed media such as megazine and newspaper.World Oral Health Day, 20th March is observed every year in the State. So, WOHD is proposed to be observed again in the year 2022</t>
  </si>
  <si>
    <t>Procuring/Translation of IEC material and distributions of leaflets, booklets and posters is working tremendously for the people</t>
  </si>
  <si>
    <t>Consumables for three dental care units</t>
  </si>
  <si>
    <t xml:space="preserve">Bi-annual State level Training cum review meeting </t>
  </si>
  <si>
    <t xml:space="preserve">Quarterly District level Training cum review meeting </t>
  </si>
  <si>
    <t xml:space="preserve">Monthly MC (Within dist capital) /PHC/CHC/SDH (Tlabung) level Training cum review meeting </t>
  </si>
  <si>
    <t>Printing of HMIS format at State level</t>
  </si>
  <si>
    <t>Printing of RCH Register at State level</t>
  </si>
  <si>
    <t>Printing of MCTS format at State level</t>
  </si>
  <si>
    <t>Annual honorarium of Registrar of Births and Death at 110 Health Institutions and Trg fund for MCCD</t>
  </si>
  <si>
    <t>Mobility for State and district level HMIS team  and Special Messenger for selected reporting facilities during rainy season.</t>
  </si>
  <si>
    <t>Annual maintenance of Computer at State and district HMIS Cells and rental for internet connection at State, district and DH HMIS cell</t>
  </si>
  <si>
    <t>Procurement of Laptos for all DDM, DEO (3 DEO outsource) and Desktop computers for DDM and new PHCs</t>
  </si>
  <si>
    <t>Maintenance and Upgradation of HRIS and Site at State level</t>
  </si>
  <si>
    <t>Quarterly mobilization of Mothers @ Rs 100 per mobilization for MAA</t>
  </si>
  <si>
    <t>Visiting of Newborn babies 6/7 times (Complete) in the 1st 1 and 1/2 months (42 days)</t>
  </si>
  <si>
    <t>Mobilization of children for deworming twice a year @ Rs 100/mobilization</t>
  </si>
  <si>
    <t>Distribution of ORS to family with under 5 years children during IDCF @ Rs 1 per pocket</t>
  </si>
  <si>
    <t>Visiting of babies at 3rd, 6th, 9th, 12th and 15th month (Complete) @ Rs 50/visit.</t>
  </si>
  <si>
    <t>Encouraging PPIUCD @ Rs 150/beneficiary</t>
  </si>
  <si>
    <t>Encouraging PAIUCD @ Rs 150/beneficiary</t>
  </si>
  <si>
    <t>Ensuring Spacing of birth for 3 years between two babies @ Rs 500/couple</t>
  </si>
  <si>
    <t>Ensuring adoption of limiting method upto 2 childred @ Rs 1000/couple</t>
  </si>
  <si>
    <t>Rs 2000/ASHA/month if performed the required eight activities</t>
  </si>
  <si>
    <t>Approved Rs 3.02 lakhs for :
 i) Rs. 2.89 lakhs for enrolling 876 (783 ASHA + 93 AF) @ Rs 330/year premium
ii) Rs 0.13 lakhs for enrolling 1106 (1040 ASHAs + 66 AF) @ Rs 12/year premium</t>
  </si>
  <si>
    <t xml:space="preserve">ASHA facilitator Refresher traiing at State </t>
  </si>
  <si>
    <t xml:space="preserve">Approved Rs 73.69 for 
i) Rs 1.12 lakhs for District TOT Mental Health
ii) Rs 32.04 lakhs for training of ASHAs on Mental Health
iii) Rs 1.29 lakhs for District TOT in paliative anf elderly care
iv) Rs 39.24 lakhsfor ASHA training on Paliative and elderly care  </t>
  </si>
  <si>
    <t>Approved Rs 99.78 lakhs for
i) Rs 91.56 lakhs for 109 AF supervision cost @ RS 350/visit for 20 visits/month for one year
ii) Rs 5.4 lakhs for ASHA Coordinator Mobility support for one year @ Rs 0.05 lakh/month/head for 9 Coordinator
iii) Rs 2,28 lakhs for state ARC supportive supervision</t>
  </si>
  <si>
    <t>Approved Rs 1.52 lakhs for
i) Rs 0.322 lakh for half yearly AMG meeting @ Rs 16100/meeting
ii) Rs 0.14 lakhs for broadband internet connection
iii) Rs 1.06 lakhs for two computer sets and chairs</t>
  </si>
  <si>
    <t>Tot will be conducted at State level</t>
  </si>
  <si>
    <t>Two VHSNC members from each VHSNC will be given training at PHC/CHC level. There are 830 VHSNC in the state</t>
  </si>
  <si>
    <t>Quarterly ASHA review meeting at PHC/CHC level @ Rs 310/ASHA</t>
  </si>
  <si>
    <t>Approved @ Rs 10/card/format</t>
  </si>
  <si>
    <t>Approved 67.50 lakhs which is only 75% of the proposal. Approved @ Rs 7.5 lakhs/DH</t>
  </si>
  <si>
    <t>Approved 3.00 lakhs which is only 75% of the proposal. Approved @ Rs 1.5 lakhs/ SDH</t>
  </si>
  <si>
    <t>Approved 33.75 lakhs which is only 75% of the proposal. Approved @ Rs 3.75 lakhs/CHC</t>
  </si>
  <si>
    <t>Approved 77.44 lakhs which is only 75% of the proposal. Approved @ Rs 1.31 lakhs/PHC</t>
  </si>
  <si>
    <t>Approved 28.40 lakhs . Approved @ Rs 0.20 lakh/SHC</t>
  </si>
  <si>
    <t>Approved 114 lakhs . Approved @ Rs 0.50 lakh/HWC</t>
  </si>
  <si>
    <t>Approved 83 lakhs . Approved @ Rs 0.10 lakh/VHSNC</t>
  </si>
  <si>
    <t>Approved 6.45 lakhs which is only 75% of the proposal. Approved @ Rs 0.075  lakh/SCC</t>
  </si>
  <si>
    <t>U.1.1.1</t>
  </si>
  <si>
    <t>Support for control of  communicable disease</t>
  </si>
  <si>
    <t>As per guideline and norms</t>
  </si>
  <si>
    <t>Rs 1000 per month for 9 districts</t>
  </si>
  <si>
    <t>AS per norms</t>
  </si>
  <si>
    <t>Hiring of ANM (Alternate vaccinator) @ Rs 450/session for four session/month/slum and Rs 300 per months as contingency. i.e. Rs 2100/- per months per slum</t>
  </si>
  <si>
    <t>ASHA incentive for Fully Immunization @ Rs100 per child upto 1 yrs of age / ASHA incentive for Complete Immunization @ Rs 75 per child upto 2nd years of age./ASHA incentive for DPT Booster at the age of 5-6yrs @Rs 50 per child</t>
  </si>
  <si>
    <t xml:space="preserve">Mobilization of Children through ASHA or other mobilizers @ Rs 150/- per session. </t>
  </si>
  <si>
    <t xml:space="preserve">@6000 per pit in the FY 2019-2020. </t>
  </si>
  <si>
    <t xml:space="preserve">procurement of Red/Black plastic bags etc. @Rs3 per plastic bags per session </t>
  </si>
  <si>
    <t>Hub Cutter/Bleach/Hypochlorite solution/ Twin bucket as per approved norms @Rs. 1500 per PHC/CHC for 70 PHC/CHCs per year</t>
  </si>
  <si>
    <t>1. SENSITIZATION OF STATE AND DISTRICT OFFICIALS FOR INTRODUCTION OF PCV VACCINE and COVID 19 VACCINE. 2.TRAINING OF ASHA FOR INTRODUCTION OF PCV VACCINE and COVID 19 VACCINE. 3. TRAINING OF LAB TECH FOR INTRODUCTION OF PCV VACCINE and COVID 19 VACCINE. 4. TRAINING OF COLD CHAIN HANDLERS FOR INTRODUCTION OF PCV VACCINE and COVID 19 VACCINE. 5. SENSITIZATION OF MEDIA PERSONNEL FOR INTRODUCTION OF PCV VACCINE and COVID 19 VACCINE. 6. TRAINING OF HEALTH WORKERS FOR INTRODUCTION OF PCV VACCINE and COVID 19 VACCINE. 7. TRAINING OF MEDICAL OFFICERS FOR INTRODUCTION OF PCV VACCINE and COVID 19 VACCINE</t>
  </si>
  <si>
    <t>As per norms</t>
  </si>
  <si>
    <t>@Rs 200 per sessions.</t>
  </si>
  <si>
    <t>@Rs 450 per session.</t>
  </si>
  <si>
    <t>@Rs 2,00,000/- per Districts for 9 Districts</t>
  </si>
  <si>
    <t>@50,000/- per SVS and @Rs 20,000/- per District Vaccine Store and @Rs 1000/- per Cold Chain points.</t>
  </si>
  <si>
    <t>@Rs 100 per Sub Centres</t>
  </si>
  <si>
    <t>@ Rs 1000 per PHC/CHC and @2000 per Districts for 9 districts</t>
  </si>
  <si>
    <t>@Rs 1500/participants/day for maximum of 3 persons of the level of CMO/DIO/District Cold Chain Officers</t>
  </si>
  <si>
    <t>@75 Per persons as honorarium for ASHA and @25 Per Persons at the disposal of MO I/C for meeting Expenses</t>
  </si>
  <si>
    <t>Rs 5.40 as per approved Norms, @Rs 540000 for Larger and NE States</t>
  </si>
  <si>
    <t>@300000/year/district level officers</t>
  </si>
  <si>
    <t xml:space="preserve">Training activities for all districts </t>
  </si>
  <si>
    <t>office expenses including mobility support at state cell.</t>
  </si>
  <si>
    <t>Mobility support for all districts those with more than 40 CE  are put in the 1st priorities  and those with less than 40 CE are put in the 2nd priority.</t>
  </si>
  <si>
    <t>Approved Rs. 34.18 lakhs for 62 Ambulances for 12 months @ Rs.0.55 lakhs per Ambulance.</t>
  </si>
  <si>
    <t>Approved Rs.26.18 lakhs for Call Centre - Opex at State level :  Rs.4.68 lakhs for Call Centre Maintenance(Telephone bills, internet bills, maintenance of office equipment);  Rs.15.35 lakhs for Software Application (Customer Relationship Manager for ECD, NAS etc.); Rs.14,600 for Fiber Optic Connection &amp; Headphones; Rs.6 lakhs for Cab Transportation.</t>
  </si>
  <si>
    <t>Approved Rs. 105.39 lakhs @ Rs.97,583 per MMU per month for 12 months</t>
  </si>
  <si>
    <t>List of drugs is planned to be submitted to procurement section to be distributed in various districts such as Aizawl, Champhai, Siaha, Lunglei, Kolasib, Lawngtlai, Serchhip and Mamit district under DMHP. These are to be distributed free of cost in OPD’s, IPD’s and free clinics organized by the programme. This will enable access to various drugs which are not easily available in these districts and consequently help in providing the treatment that these patients need.</t>
  </si>
  <si>
    <t>Ambulatory Services are currently in use in various districts under DMHP. With the help of this services BPL psychiatric patients are referred to bigger centers for treatment free of cost. And this service has also helped various emergency patients to receive the treatment they require on time.</t>
  </si>
  <si>
    <t>For translation of IEC material such as pamphlets, banners, booklets, posters and leaflets to be printed and procured at the state capital and will be distributed to all the DMHP districts</t>
  </si>
  <si>
    <t>Observation of important mental health related days such as World Suicide Prevention Day (10th Sept), World Alzheimer's Day (21st Sept), World Mental Health Day (10th Oct), advertisement, talk show, etc.</t>
  </si>
  <si>
    <r>
      <rPr>
        <sz val="11"/>
        <color theme="1"/>
        <rFont val="Calibri"/>
        <family val="2"/>
        <scheme val="minor"/>
      </rPr>
      <t>Operational expenditure</t>
    </r>
    <r>
      <rPr>
        <b/>
        <sz val="11"/>
        <color theme="1"/>
        <rFont val="Calibri"/>
        <family val="2"/>
        <scheme val="minor"/>
      </rPr>
      <t xml:space="preserve"> </t>
    </r>
    <r>
      <rPr>
        <sz val="11"/>
        <color theme="1"/>
        <rFont val="Calibri"/>
        <family val="2"/>
        <scheme val="minor"/>
      </rPr>
      <t>for the district centre: rent, stationeries, telephone expenses, internet access, etc.</t>
    </r>
  </si>
  <si>
    <t>Miscellaneous/Contingency 
a)State Mental Health Authority (SMHA)
b)Monitoring &amp; evaluation 
c) Outreach (Free Clinic)
d) Activity to prevent substance use (children &amp; youth) 
 e) Baseline survey for mental  health</t>
  </si>
  <si>
    <t>For hiring of counselors and maintanence of office expenditure and helpline.</t>
  </si>
  <si>
    <t>This approval is for Lunglei dialysis centre. It is being kept as 2nd priority as there are 4 machines already existing and the centre is yet to achieve 40 sessions/machine/month</t>
  </si>
  <si>
    <t>Priority not set for this. Maintenance rate will be reduced from 16.96% to 12.8% this year.</t>
  </si>
  <si>
    <t xml:space="preserve"> This approval includes drugs for HWC  and RCH. Rs. 188.66 L for 370 SC, Rs.109.83 L for 66 PHC/CHC, Rs. 46.79 L for 11 DH/SDH, Rs. 2.62 L for drug transportation</t>
  </si>
  <si>
    <t>Proposed amount was Rs.24.25 L, approval is Rs. 16.92 L. Rs. 2.45 L for 242 non HWC SC, Rs. 5.97 L for 9 CHC and 2 SDH. Rs. 8.50 L for 8 DH. Diagnostic for remaining SC and PHC will be met from HWC.</t>
  </si>
  <si>
    <t>Approval is for procurement of consumables for 15 PHCs, 9 CHCs, @ SDH and 8 DH</t>
  </si>
  <si>
    <t xml:space="preserve"> For active case detection in Urban Area</t>
  </si>
  <si>
    <t>For purchase of 50000 Glucostrips Rs.10/strip</t>
  </si>
  <si>
    <t>5000/UPHC/month</t>
  </si>
  <si>
    <t>For 21 ANM, Rs.800/ANM per mobility</t>
  </si>
  <si>
    <t>For 332 UHND/month @200/UHND</t>
  </si>
  <si>
    <t xml:space="preserve">70 outreach @RS.10000/Outreach </t>
  </si>
  <si>
    <t>Health Check up fo 384r sanitation worker @1.36L per camp</t>
  </si>
  <si>
    <t>Incentives for routine activities to 79 urban ASHA @2000/month</t>
  </si>
  <si>
    <t xml:space="preserve">79 Urban ASHA for 3to 4 day </t>
  </si>
  <si>
    <t>Incentives to ASHA for filling CBAC forms for 61833 nos of Beneficiaries @Rs.10/ beneficiary and follow up of 3710 estimated patients binually</t>
  </si>
  <si>
    <t>Training of 65 MAS group for Aizawl, Lunglei, Champhai</t>
  </si>
  <si>
    <t>Untied fund 1.75L/year for 8 UPHCs</t>
  </si>
  <si>
    <t>1L/year for Champhai UPHC</t>
  </si>
  <si>
    <t>5000/MAS/year for 65 MAS group</t>
  </si>
  <si>
    <t>Renovation for Sazaikawn roof top and Vertical extension for Chawlhhmun UPHC</t>
  </si>
  <si>
    <t>rent for Champhai UPHC @Rs.20000/month</t>
  </si>
  <si>
    <t>Salary for 21 ANM for 1 year</t>
  </si>
  <si>
    <t>salary for 28 Staff Nurse for 1 year</t>
  </si>
  <si>
    <t>Salary for 11 Lab.Tech for 1 year</t>
  </si>
  <si>
    <t>Salary for 9 Pharmacist for 1 year</t>
  </si>
  <si>
    <t>Salary for 9 MO for 1 year</t>
  </si>
  <si>
    <t>salary for 3 PHM for year</t>
  </si>
  <si>
    <t>salary for 25 Helper for year</t>
  </si>
  <si>
    <t>salary for 9 Helper for year</t>
  </si>
  <si>
    <t>For hiring of Specialist@Rs.5000/specialist</t>
  </si>
  <si>
    <t xml:space="preserve">69 ANM anf Paramedical Staff </t>
  </si>
  <si>
    <t xml:space="preserve">For training of RKS member </t>
  </si>
  <si>
    <t>Training for UPHC staff for 9 UPHCs</t>
  </si>
  <si>
    <t>Approved Rs.3.06 lakhs for the following QA Trainings 1. Rs.2.66 L for  2days Oreintation &amp; reoreintation training of  Mo,  along with 2 ULB on infection control and  NUHM module 2.Rs. 0.396L for awareness and facility level training on Swatchha</t>
  </si>
  <si>
    <t>Awareness  and Facility level training on Swachha Bharat Abhiyaan in 9 UPHCs @ Rs.0.044L /UPHC</t>
  </si>
  <si>
    <t>QA monitoring and mentoring visits for 9 UPHC @Rs.0.284L/UPHC</t>
  </si>
  <si>
    <t>Commendation award for 8 UPHC</t>
  </si>
  <si>
    <t>1.Internal @500/quarter for 9 UPHC 2. Peer Assessment @2000/UPHC for 9 UPHC 3. External :@8000 per UPHC for 6 UPHCs and Rs 41800 for Lunglei District</t>
  </si>
  <si>
    <t>For hiring of vehicle for SNO and Consultant</t>
  </si>
  <si>
    <t>3 PHM mobility@8750/month</t>
  </si>
  <si>
    <t>Rs.50000/month for 12 months</t>
  </si>
  <si>
    <t>Rs.20000 for 12 months for 4 districts</t>
  </si>
  <si>
    <t>Salary for Consultant for 12 months</t>
  </si>
  <si>
    <t>Training of all level staff for eat right</t>
  </si>
  <si>
    <t>ROP 2021-22</t>
  </si>
  <si>
    <t>Incentive will be paid out as per actual activity</t>
  </si>
  <si>
    <t>Not approved</t>
  </si>
  <si>
    <t>Salt testing kit to be procured for four endemic districts</t>
  </si>
  <si>
    <t>Survey will be conducted at Champhai and Serchhip District</t>
  </si>
  <si>
    <t>To be utilized at State NIDDCP Laboratory</t>
  </si>
  <si>
    <t xml:space="preserve">To be utilzed at state </t>
  </si>
  <si>
    <t>This head was shifted to U.1.1.1.3. The approval is for conducting active leprosy  case surveillance in Aizawl City.</t>
  </si>
  <si>
    <t>FMR head should be 3.1.1.4.8. (1,2,3) This will be utilized for: 1)Rs 0 .10 lakhs incentive for case detection of leprosy case @ Rs 250 /case for forty cases. 2) Rs 0.08 lakhs for  treatment completion of PB Cases for Rs 400 per case for 20 Cases. 3) Rs 0.12 lakhs for treatment completion of MB cases for Rs 600 per case for 20 cases.</t>
  </si>
  <si>
    <t>To be procured at state level</t>
  </si>
  <si>
    <t>To be utilized at state</t>
  </si>
  <si>
    <t>To be utilized for- 1) Training of MO at Gauripur - Rs 2.24 lakhs. 2) Training of MPW/NMS at Wardha  Rs 1.5 lakhs</t>
  </si>
  <si>
    <t>to be utilized for monitoring visit by state staff</t>
  </si>
  <si>
    <t>To be utilized at state for POL, vehicle maintenance etc.</t>
  </si>
  <si>
    <t>Planned for review meetings with districts</t>
  </si>
  <si>
    <t>to be utilized at state</t>
  </si>
  <si>
    <t>to be utilized at Districts @Rs 38,000 each for 9 Districts</t>
  </si>
  <si>
    <t>to be utilized at Districts @Rs 30,000 each for 9 Districts</t>
  </si>
  <si>
    <t>to be utilized for IEC/BCC activities at State level</t>
  </si>
  <si>
    <t>To be utilized for printing of ASHA flipbook and ASHA reporting formats</t>
  </si>
  <si>
    <t>Approved Rs 7.07 Lakhs for 
i) Rs 0.56 lakhs for training of two State NIOS ASHA trainer
ii) Rs 0.05 for registration of training site Champhai DIRC
iii) Rs 6.46 lakhs for 60 ASHAs for NIOS certification</t>
  </si>
  <si>
    <r>
      <rPr>
        <u/>
        <sz val="12"/>
        <color theme="1"/>
        <rFont val="Calibri"/>
        <family val="2"/>
        <scheme val="minor"/>
      </rPr>
      <t>Approved Rs 10.91 lakhs @ Rs 1000/HBYC Kit. The kit contains :</t>
    </r>
    <r>
      <rPr>
        <sz val="12"/>
        <color theme="1"/>
        <rFont val="Calibri"/>
        <family val="2"/>
        <scheme val="minor"/>
      </rPr>
      <t xml:space="preserve">
1. Red bangle attached with string 
2. Rattle or hand bell
3. Small torch
4. Small mirror with plastic cover
5. Different colour cubes
6. Rasin or Kismis
7. Bowl with few pebbles
8. Crayons packet with writing pad/ note book
9. Colorful Toy like car or red ball with a small cloth or bowl to the cover toys
10. Pull Toy with a string
11. Doll
12. Small Picture Book with lamination - 1 picture per page</t>
    </r>
  </si>
  <si>
    <t>Proritise as follows:                                                                    1. Rs. 10,83,500 lakhs for Observation of Adolescent Health Days @ Rs. 2100 x 516 schools x 1 time                                                2.  Rest remains teh same</t>
  </si>
  <si>
    <t>Procurement of drugs @ Rs. 7.00 lakhs / UPHCs x 8 UPHCs as per EDL</t>
  </si>
  <si>
    <t>Procurement of supplies</t>
  </si>
  <si>
    <t xml:space="preserve">Recurring cost for IT support etc </t>
  </si>
  <si>
    <t>Recast @ Rs. 6000/ MO &amp; Rs. 4000/SN for tarining</t>
  </si>
  <si>
    <t>Recast @ Rs. 3500/ ASHA x 79 ASHAs for training</t>
  </si>
  <si>
    <t>Recast @ Rs. 3500/ MPW x 21 MPWs for training</t>
  </si>
  <si>
    <t>Team Based Incentive as per approval</t>
  </si>
  <si>
    <t>Independent monitoring cost for performance assessment of HWCs as per approval</t>
  </si>
  <si>
    <t>IEC activities for HWCs @ Rs. 0.50 lakhs x 8 UPHCs</t>
  </si>
  <si>
    <t xml:space="preserve">1.Painting &amp; Branding of SCs @ Rs. 4 lakh per centre x 147 SC= Rs.  588 lakhs                                                       2. Procurement of furniture, equipment etc for 147 SCs =  @ Rs. 1 lakh per centre x 147 centres   = Rs. 147 lakhs                         </t>
  </si>
  <si>
    <t>Recurring cost of Rs.5000 per facility x 332 facilities for training etc on software and applications.</t>
  </si>
  <si>
    <t xml:space="preserve">Procurement of various diagnostics for HWCs in order to meet the essential diagnostics tests to be made available at the HWC ie.,  14 tests at SHC-HWCs &amp; 63 tests at PHC-HWCs. </t>
  </si>
  <si>
    <t>Procurement of essential equipment such as haemoglobinometers etc for use in 147 HWCs</t>
  </si>
  <si>
    <t>Approved amount  is not sufficent to meet the requirement of Team Based Incentive, so fund available under 15th FC needs to be utilised</t>
  </si>
  <si>
    <t>Includes admission fees, stipend, exam fees, field postings, orientation prog etc</t>
  </si>
  <si>
    <t>Training of 825 ANMs/ MPWs  on expanded range of services.                                                        Training of ASHAs on expanded range of services is approved under CP programme.</t>
  </si>
  <si>
    <t>Training of Medical Officers &amp; Staff Nurses on expanded range of services</t>
  </si>
  <si>
    <t>Training of 275 CHOs  on expanded range of services</t>
  </si>
  <si>
    <t>IEC activities –day observations, eat right campaign, signage, leaflets, citizens charter, wellness activities etc</t>
  </si>
  <si>
    <t>Printing of registers, forms etc for HWCs</t>
  </si>
  <si>
    <t>Independent monitoring cost for performance assessment of HWCs to be taken up by SPM deptt. ZMC</t>
  </si>
  <si>
    <t>Honorarium to Specialists + Honorarium to coordinator                                                                        1) Renumeration for Specialists conducting teleconsulatations @Rs. 1000/session/specialist for 2340 sessions (9 DH x 52 weeks x 5days a week) - Rs. 23.40 lakhs                                                      2) Renumeration for coordinator  @ Rs.100 / day for hubs - Rs. 2.34 lakhs                                                 3) operational cost @ Rs. 100/day for 52 weeks for 5 days in a wekk - Rs. 0.26 lakhs</t>
  </si>
  <si>
    <t>1) Lunglei DBCS. 2) Serchhip DBCS . @ ` 5 lakhs each for 2 units Operating Expenses for Eye Camp and other eye care services. Cost of diesel, insurance, maintenance of vehicle, driver salary, contingency expenditure etc</t>
  </si>
  <si>
    <t>Recurring GIA to Eye Bank @Rs2,000/- per pair of eyes (Eye Bank will re-imburse to Eye Donation Centre attached with it for Eye Collected by them @ Rs 1,000/- per pair of eyes) to meet the cost of consumables including preservation, material &amp; media, transportation, POL and contingencies. target - 100nos</t>
  </si>
  <si>
    <t>Screening and Free Spectacles to School children @ `Rs350/- per case according to each DBCS physical target ( 2500nos)</t>
  </si>
  <si>
    <t>Screening and Free Spectacles to near work to old person @ Rs 350/- per case according to each DBCS physical target ( 2000nos)</t>
  </si>
  <si>
    <t>strengthening/ Expansions of Eye care Units at Lawngtlai DH  where Eye Surgeons will be posted soon</t>
  </si>
  <si>
    <t>For providing comprehensive eye care services at Rural areas. 5 vision centres will be received viz.Thingsulthliah PHC(Azl E) Ngopa PHC (CHp) Vairengte (Kol) hnahthial (Li) Kawrthah CHC(Mt)</t>
  </si>
  <si>
    <t>Eye Bank in Public Sector upto Rs 8 lakh per unit for equipments and furnishing towards  strengthening &amp; developing eye bank</t>
  </si>
  <si>
    <t>Eye Donation Centre at Eye Care Hospital, &amp; Synod Hospital @ Rs 1. lakh per unit for 2 centres for developing &amp; strengthening.</t>
  </si>
  <si>
    <t>Refresher training and continuing education programme in clinical and community ophthalmology for 10 PMOAs for 1 month at CH(A)</t>
  </si>
  <si>
    <t>On-going activities - Re-imbursement for cataract operation for NGOs and private practitioners @ Rs 2,000/- per case. Target for 2020-21 - 1500nos</t>
  </si>
  <si>
    <t>Target - 200nos. On-going activities</t>
  </si>
  <si>
    <t>Target - 200 nos. On going activities</t>
  </si>
  <si>
    <t>Target - 20 nos. On going activities.</t>
  </si>
  <si>
    <t xml:space="preserve"> State/ District Programme Management Staff honorarium, State &amp; District Management expense Procurement and maintenance of office equipment, renovation and furnishing, furniture, computers, office equipment (fax, phone, photocopier etc.)</t>
  </si>
  <si>
    <t>Assistance for cataract operations for Government Sector @ `Rs 1,000/- per case. Target - 1400 nos.</t>
  </si>
  <si>
    <t>Promoting preventive eye care and creating awareness through information education and communication. Conducting various IEC activities for World Sight Day, Eye Donation Fortnigh, World Glaucoma day etc. at state &amp; Districts.</t>
  </si>
  <si>
    <t>Recast @ Rs. 200000 for training of VHSNC member under NPCCHH at Serchhip &amp; siaha districts</t>
  </si>
  <si>
    <t>Recast@ Rs. 363200 for district level training on climate change of HWs &amp; Climate Sensitive Diseases</t>
  </si>
  <si>
    <t>As per approval</t>
  </si>
  <si>
    <t>Programme wise activity Approval</t>
  </si>
  <si>
    <t>Total Activities Approval under RMNCH+A</t>
  </si>
  <si>
    <t>Total Approval under RMNCH+A</t>
  </si>
  <si>
    <t>Total NHM Approval 
2021-22</t>
  </si>
  <si>
    <t>Total Activities Approval under HSS</t>
  </si>
  <si>
    <t>Total Approval under HSS</t>
  </si>
  <si>
    <t>Total Activities Approval under DCP</t>
  </si>
  <si>
    <t>Total Approval under DCP</t>
  </si>
  <si>
    <t>Total Activities Approval under NCD</t>
  </si>
  <si>
    <t>Total Approval under NCD</t>
  </si>
  <si>
    <t>State and District ROP 2021-22</t>
  </si>
  <si>
    <t>NDCP</t>
  </si>
  <si>
    <t>RESOURCE ENVELOPE BASED 2021-22</t>
  </si>
  <si>
    <t>Sinage to display at health facilities and offices for easy navigation and access</t>
  </si>
  <si>
    <t>Rs. 15000/- per episode twice monthly x 2 local networks x 2 local cables = RS. 720000.</t>
  </si>
  <si>
    <t>Hriselna monthly magazine is issued monthly for 5500 plus subscriber @ Rs. 12.50/per copy. Therefore 5500x12.50 = Rs. 68750 x 12 months = Rs. 825000</t>
  </si>
  <si>
    <t>NHM Programme in the form of TV posts/scrolls are played/advertise @ Rs. 5000. Making a short film/documentary series @ Rs. 40000/per film + broadcast = Rs. 50000</t>
  </si>
  <si>
    <t>1. Rs. 5.47 L for State level assessment cum mentoring visits in 2 DHs and 20 PHCs @Rs.25000/-
2. Rs. 0.39 L for State level assessment cum mentoring visits in 2 UPHCs @Rs. 19000/-
3. Rs. 2.64 L for District level assessment cum mentoring visits in 2 DHs, 2 UPHCs and 18 PHCs @ Rs.12000/-</t>
  </si>
  <si>
    <t>1. Award Ceremony
2. One year Internet broadband charge
3. Unforeseen meeting
4. Computer maintenance</t>
  </si>
  <si>
    <t>1. Rs.15.40 L for signage’s in 77 facility @ Rs.20000/-
2. Rs.7.70 L  for printing SOPs, format etc. in 77 facility @ Rs.10000/-
3. Rs. 1.54 L pest control in 77 facility @ Rs.2000/-
4. Rs. 0.77 L for cattle traps in 77 facility @Rs.1000/-
5. Rs.15.40 L for miscellaneous in 77 facility @ Rs.20000/-</t>
  </si>
  <si>
    <t>1. 972 Microbiologically Confirmed pulmonary TB Cases during 2020
2. 972 * 4 household contacts =3888 contacts
3. 3888 contacts* Rs 800 = Rs 31,10,400 for diagnosis (IGRA)
4. 50% expected positivity in 3888= 1944
5.  1944 * Rs 500  for treatment (Isoniazid/Rifampicin) =  Rs 9,72,000   
TOTAL 3110400 + 972000= Rs 4082400 (say Rs 40.82 lakhs)</t>
  </si>
  <si>
    <t>Nutritional support to all TB patients including MDR/XDR TB patients as well as Private notified TB patients @ Rs 500 per month per patient during treatment initiation for expected number of
1. 3510 Cat I patients X Rs 3000= Rs 105.30 lakhs
2. 340 MDR-TB Patients X Rs 6000 = Rs 20.40 lakhs
3. 150 Private TB Patients X Rs 3000 =Rs 4.5 lakhs</t>
  </si>
  <si>
    <t>1. Laser colour Printer to be used in State TB Cell Rs 1 Lakh
2. Desktop PC for DEO Kolasib and Siaha District Rs 1 lakh
3. LCD systems with Laptop for Lawngtlai and Siaha Rs 1 lakh 
4. ECG Machine for DR-TB Centre Falkawn Rs 1.5 lakhs
5. Digital SLR Camera for IEC activities Rs 1.5 lakhs</t>
  </si>
  <si>
    <t xml:space="preserve">State
1. For Maintenace of Desktop computers and other electronic items at State TB Office Rs 1 lakh
2. LCD systems with laptop Rs 10000
3. Refrierator Rs 5000
4. Office equipments at DR-TB Centre Rs 50000
5. Office equipments at C&amp;DST Lab Rs 50000
DISTRICT:
1. Equipment and binocular microscope (DMCs) Rs 1.05 lakhs
2. Equipments at LED flureucent Laboratory Rs 40000
3. Office Equipment maintenance at DTCs Rs 3 lakhs
4. Maintenance of LCD systems with laptops Rs 70000
5. Refrigerator maintenance Rs 40000
6. Maintenance of equipments at CBNAAT sites Rs 1.8 lakhs
7. Maintenance of Tablet computer for staff Rs 2.55 lakhs </t>
  </si>
  <si>
    <t>1. Travel cost to Presumptive TB or DR TB patients travel to DTC / Collection centre for Culture / DST or molecular test (for diagnosis or for follow up) Rs 2.27 lakh
2. Travel cost to DR-TB patient to District DR-TB Centre or Nodal DR-TB Centre alonwith one attendant Rs 10.97 lakh
3. Sample transportation (for diagnosis or follow up of drug sensitive or drug resistant TB patients) Rs 5.55 lakhs.
4. Reimbursement of PTE Rs 8.39 lakh</t>
  </si>
  <si>
    <t>Incentives to  from the private sector for TB notification to 
the public @rs 500 for notification and Rs 500 for reporting treatment outcome (expected 150 private notification) Rs 1.5 lakhs</t>
  </si>
  <si>
    <t>• First line drugs – For procurement of loose drugs for TB patients has been proposed Rs 10 lakhs.
• Second line drugs – For procurement of loose drugs for MDR/XDR-TB patients  has been proposed Rs 5 lakhs.</t>
  </si>
  <si>
    <r>
      <t xml:space="preserve">Machinery &amp; Equipment </t>
    </r>
    <r>
      <rPr>
        <sz val="11"/>
        <rFont val="Cambria"/>
        <family val="1"/>
      </rPr>
      <t>@ Rs.0.7 lakh per unit  for 9 DH/@ Rs.0.05 lakh per unit  for 11 CHCs/ @ Rs.0.25 lakh per unit  for 19 PHCs</t>
    </r>
  </si>
  <si>
    <r>
      <t xml:space="preserve">Non-Recurring Grant-in-Aid : </t>
    </r>
    <r>
      <rPr>
        <sz val="11"/>
        <rFont val="Cambria"/>
        <family val="1"/>
      </rPr>
      <t>Machinery &amp; Equipment for CHC @ Rs.0.3 lakhs per unit for 20 PHCs</t>
    </r>
  </si>
  <si>
    <t>54 Public Schools @ Rs. 3.24 lakhs and 54 Private Schools @ Rs. 3.24 Lakhs</t>
  </si>
  <si>
    <t>27 colleges/ institutions</t>
  </si>
  <si>
    <t>9 trainings @ Rs. 10,000/- per training</t>
  </si>
  <si>
    <t>Procurement for 2mg. &amp; 4mg. Nicogum</t>
  </si>
  <si>
    <t>6 trainings and 3  Awareness progs per districts total 54 trainings and 27 awareness progs</t>
  </si>
  <si>
    <t>7 trainings</t>
  </si>
  <si>
    <t>IEC campaigns &amp; Day Observations</t>
  </si>
  <si>
    <t>Printing of various challans</t>
  </si>
  <si>
    <t>Leaflets, Pamphlets</t>
  </si>
  <si>
    <t>108 meetings @ Rs 350/- per meeting; 432 FGDs @ Rs. 150/- per FGD</t>
  </si>
  <si>
    <t>Rs. 15,000/- per month for 12 months</t>
  </si>
  <si>
    <t>216 ATS drives @ Rs. 2500 per drive</t>
  </si>
  <si>
    <t>Rs. 2,400/- per district per month</t>
  </si>
  <si>
    <t>Office Expense @ Rs. 19,000/- per month for 12 months; Monitoring visits @ Rs. 70,000/- and  SLCC s. 12,000/-</t>
  </si>
  <si>
    <t>Office Expenses @ Rs. 5,000/- per month per district; Monitoring Visits @ Rs. 2,500/- per month per district; DLCC @ Rs. 6,000/- per district; Mobility Support @ Rs. 2,000/- per district per month; Monitoring Committee on section 5 @ Rs. 6,000/- per district</t>
  </si>
  <si>
    <t>For purchasing
/ upgradation of Dental Equipments for 3 (Three) NOHP Centres</t>
  </si>
  <si>
    <t>Approved for Procurement of equipments for Civil Hospital Aizawl</t>
  </si>
  <si>
    <t>Approved Rs. 4.04 lakh for following IEC activities
Awareness Campaign cum Outreach camp @ Rs. 2000 per camp X 12 months X 7 district – Rs. 1.68 lakh
Day Observance – 
International ear Care Day 3 rd March, 2022 &amp; World day of the Deaf 24th Sept. 2021 (Aizawl east &amp; West together @ Rs. 68,000 X 2 observance &amp; Rs 10,000 per District for the rest 5 district X 2 observance ) – Rs. 1.36 lakh + Rs. 1.10 lakh = Rs. 2.36 lakh</t>
  </si>
  <si>
    <t>Approved Leaflets Printing of  based on Promoting Ear Care and prevention of Deafness @Rs.10</t>
  </si>
  <si>
    <t>Approved
Stakeholders Meeting – 0.49
Review Meeting – 1.02</t>
  </si>
  <si>
    <t>Approved Rs.6.96 lakh for vehicle hiring on weekly basis for Home Visit under NPPC as follows:
Rs. 6.72 lakh for 7 District – Rs. 3000/month X 12 months X 7 Districts.
Rs. 0.24 lakh for 1 Newly proposed District (Siaha) – Rs. 3000/month X 3 months amounting to Rs. 2.61 lakh</t>
  </si>
  <si>
    <t>Approved Rs. 0.79 lakh for establishment of 10 bedded Paliative Care Unit at Siaha District</t>
  </si>
  <si>
    <t>Approved 2.06 lakh for  procurement of various equipment under NPPC
For 7 Districts – Aizawl East – 0.38, Aizawl West – 0.24, Champhai – 0.24, Kolasib – 0.24, Lunglei – 0.24, Mamit – 0.24, Siaha – 0.24 &amp; Lawngtlai – 0.24</t>
  </si>
  <si>
    <t>pproved Rs. 3.33 lakh for IEC activities
Day Observance - World Hospice &amp; Palliative Care Day on 13th October 2021 (To be observed at State only) – Rs. 0.70
Making TV spot for creating awareness on Importance of Palliative Care – Rs. 0.40
Broadcasting of TV spots at local channels (LPS &amp; Zonet) – Rs. 0.30
Broadcasting of TV spots at DDK – Rs. 0.63
Talk Show / Panel Discussion @ local channels – DDK, AIR – Rs. 0.20
Workshop on Strengthening &amp; Promoting: Palliative Care Services – Rs. 0.59
Printing of Posters based on promoting Palliative Care facility (with top &amp; bottom mounting 20-inch x 2.5 ft) – Rs. 0.50</t>
  </si>
  <si>
    <t>Approved Rs. 0.5 lakh for printing of 5000 leaflets @ Rs.10 under NPPC</t>
  </si>
  <si>
    <t xml:space="preserve">Approved Rs. 0.25 lakhs as recurring cost at District for:
1. Two meetings at District @Rs. 2500 – Rs. 0.05 lakh.
2. Contingency – Rs. 0.2 lakh.
</t>
  </si>
  <si>
    <t xml:space="preserve">Approved Rs. 1.77  lakhs as under
1. Rs. 0.1 lakh for 2 meetings with Stakeholders &amp; other health program viz., UIP, IDSP, MSACS etc. @Rs. 0.20 lakhs per meeting
2.  Rs. 1.22 lakhs for contingency
3.  Rs. 0.35 lakhs for review meeting
</t>
  </si>
  <si>
    <t>Approved Rs.1.63 lakhs</t>
  </si>
  <si>
    <t>15.4.3.1</t>
  </si>
  <si>
    <t>15.5.3</t>
  </si>
  <si>
    <t>15.4.3.4</t>
  </si>
  <si>
    <t>Operational Expenses at State Palliative Cell (shifted to 1.4.1.13)</t>
  </si>
  <si>
    <t>Sentinel Surveilance Hospital for Malaria</t>
  </si>
  <si>
    <t>Case Detection &amp; Management services in Urban Areas (shifted under NUHM)</t>
  </si>
  <si>
    <t>U.9.2.9</t>
  </si>
  <si>
    <r>
      <t>Rs. 12.698 lakhs</t>
    </r>
    <r>
      <rPr>
        <sz val="11"/>
        <color theme="1"/>
        <rFont val="Calibri"/>
        <family val="2"/>
        <scheme val="minor"/>
      </rPr>
      <t xml:space="preserve"> are planned for procurement of Vitamin A syrup @ Rs 280 per 100ml bottle.</t>
    </r>
  </si>
  <si>
    <r>
      <t>@Rs 150/participants for meetings expenses for 5-person lunch, Organization expenses)</t>
    </r>
    <r>
      <rPr>
        <b/>
        <sz val="11"/>
        <color theme="1"/>
        <rFont val="Calibri"/>
        <family val="2"/>
        <scheme val="minor"/>
      </rPr>
      <t xml:space="preserve"> </t>
    </r>
  </si>
  <si>
    <t>AE</t>
  </si>
  <si>
    <t>CPI</t>
  </si>
  <si>
    <t>KOL</t>
  </si>
  <si>
    <t>LTI</t>
  </si>
  <si>
    <t>LLI</t>
  </si>
  <si>
    <t>MMT</t>
  </si>
  <si>
    <t>SH</t>
  </si>
  <si>
    <t>SCP</t>
  </si>
  <si>
    <t>MD Mobility</t>
  </si>
  <si>
    <t>SPM Mobility</t>
  </si>
  <si>
    <t>Block Review Meeting</t>
  </si>
  <si>
    <t>Bi-Annual review meeting</t>
  </si>
  <si>
    <t>Approval</t>
  </si>
  <si>
    <t>State level review Meeting</t>
  </si>
  <si>
    <t>STATE LEVEL
civil works for  LPA lab at proposed C&amp;DST Lab Falkawn Rs 10 Lakhs 
DISTRICT LEVEL
1. For maintenance of District Drug store Rs 20000 X 8 DDS = Rs 1.6 lakhs
2. For Maintenance of District TB Centre 1lakh each, except Siaha and Lunglei Rs 2.5 lakhs each as the two DTCs require extension of DTC and repair of roof with water proof respectively. Total Rs 11 lakhs
3. Maintenance of 4 TB Units Rs 25000 X 4 = Rs 1 lakh
4. Maintenance of 23 DMCs with smear microscopy Rs 20000 X 23 =Rs 4.6 lakhs.
5. Maintenance of Floureucent microscopy DMC Rs 20000 X 8 = Rs 1.6 lakhs
6. Maintenance of CBNAAT site Rs 30000 X 9 = Rs 2.7 lakhs
7. Civil works for X Ray facility for 7 district Except lawngtlai Rs 100000 X7 =Rs 7 lakhs.
8. Civil works for CB-NAAT lab at Serchhip Rs 5 lakhs</t>
  </si>
  <si>
    <t>• Lab materials for CBNAAT – For materials to be used in Culture and DST lab Rs 2.25 Lakhs.
• Lab materials for districts - For purchase of lab materials Reagents like Methyleneblue, sulphuric acid etc as per expected samples to be tested has been planned for all districts amounts to Rs 19.15 Lakhs.
• Lab materials for ACF Campaign 0.8 lakhs</t>
  </si>
  <si>
    <t>Training is an important component of DMHP. In the past, the DMHPhas organized various induction/training/ 
review meeting programmes for its staff as well as other health professionals and educate them regarding Mental Health and its issues.</t>
  </si>
  <si>
    <t>DMHP will conduct Outreach activities/targeted intervention activities (including free clinics) at community level i.e. schools, colleges, workplaces, out of school adolescents, urban slums, various localities and suicide prevention.</t>
  </si>
  <si>
    <t>Diagnostic and therapeutic equipments and testing tools are essential such as personality test, IQ test equipments, various inventories</t>
  </si>
  <si>
    <t>1st P</t>
  </si>
  <si>
    <t>2nd P</t>
  </si>
  <si>
    <t>Total Approval
(Rs. In Lakhs)</t>
  </si>
  <si>
    <t>1st Priority
(Rs. In Lakhs)</t>
  </si>
  <si>
    <t>G. TOTAL</t>
  </si>
  <si>
    <t>Programme wise activity Approval 
(Rs. In Lakhs)</t>
  </si>
  <si>
    <t>Salary Approval
(Rs. In Lakhs)</t>
  </si>
  <si>
    <t>Activities Approval
(Rs. In Lakhs)</t>
  </si>
  <si>
    <t>Total
(Rs. In Lakhs)</t>
  </si>
  <si>
    <t>ROP 2021-22 (Rs. In Lakhs)</t>
  </si>
  <si>
    <t>Resource Envelope (Rs. In Crores)</t>
  </si>
  <si>
    <t>PM Salary
(Rs. In Crores)</t>
  </si>
  <si>
    <t>SD Salary
(Rs. In Crores)</t>
  </si>
  <si>
    <t>Activities
(Rs. In Crores)</t>
  </si>
  <si>
    <t>Total Approval
(Rs. In Crores)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</si>
</sst>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 &quot;₹&quot;\ * #,##0.00_ ;_ &quot;₹&quot;\ * \-#,##0.00_ ;_ &quot;₹&quot;\ * &quot;-&quot;??_ ;_ @_ "/>
    <numFmt numFmtId="165" formatCode="0.00_);\(0.00\)"/>
    <numFmt numFmtId="166" formatCode="0.000"/>
    <numFmt numFmtId="167" formatCode="0.0"/>
  </numFmts>
  <fonts count="55">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sz val="11"/>
      <name val="Calibri"/>
      <family val="2"/>
      <scheme val="minor"/>
    </font>
    <font>
      <sz val="11"/>
      <color theme="1"/>
      <name val="Calibri"/>
      <family val="2"/>
      <scheme val="minor"/>
    </font>
    <font>
      <sz val="10"/>
      <name val="Arial"/>
      <family val="2"/>
    </font>
    <font>
      <b/>
      <sz val="11"/>
      <name val="Calibri"/>
      <family val="2"/>
      <scheme val="minor"/>
    </font>
    <font>
      <b/>
      <sz val="12"/>
      <color theme="1"/>
      <name val="Calibri"/>
      <family val="2"/>
      <scheme val="minor"/>
    </font>
    <font>
      <u/>
      <sz val="11"/>
      <color theme="10"/>
      <name val="Calibri"/>
      <family val="2"/>
      <scheme val="minor"/>
    </font>
    <font>
      <b/>
      <sz val="12"/>
      <name val="Calibri"/>
      <family val="2"/>
      <scheme val="minor"/>
    </font>
    <font>
      <b/>
      <sz val="14"/>
      <color theme="1"/>
      <name val="Calibri"/>
      <family val="2"/>
      <scheme val="minor"/>
    </font>
    <font>
      <b/>
      <sz val="14"/>
      <name val="Calibri"/>
      <family val="2"/>
      <scheme val="minor"/>
    </font>
    <font>
      <b/>
      <sz val="13"/>
      <color theme="1"/>
      <name val="Calibri"/>
      <family val="2"/>
      <scheme val="minor"/>
    </font>
    <font>
      <sz val="10"/>
      <name val="Verdana"/>
      <family val="2"/>
    </font>
    <font>
      <sz val="10"/>
      <name val="Calibri"/>
      <family val="2"/>
      <scheme val="minor"/>
    </font>
    <font>
      <sz val="12"/>
      <name val="Calibri"/>
      <family val="2"/>
      <scheme val="minor"/>
    </font>
    <font>
      <sz val="11"/>
      <name val="Calibri"/>
      <family val="2"/>
    </font>
    <font>
      <sz val="12"/>
      <name val="Calibri"/>
      <family val="2"/>
    </font>
    <font>
      <sz val="12"/>
      <name val="Times New Roman"/>
      <family val="1"/>
    </font>
    <font>
      <b/>
      <sz val="11"/>
      <name val="Cambria"/>
      <family val="1"/>
    </font>
    <font>
      <sz val="11"/>
      <name val="Times New Roman"/>
      <family val="1"/>
    </font>
    <font>
      <sz val="8"/>
      <name val="Calibri"/>
      <family val="2"/>
      <scheme val="minor"/>
    </font>
    <font>
      <sz val="14"/>
      <name val="Calibri"/>
      <family val="2"/>
      <scheme val="minor"/>
    </font>
    <font>
      <sz val="11"/>
      <color theme="1"/>
      <name val="Calibri"/>
      <family val="2"/>
      <scheme val="minor"/>
    </font>
    <font>
      <b/>
      <sz val="12"/>
      <color theme="1"/>
      <name val="Times New Roman"/>
      <family val="1"/>
    </font>
    <font>
      <sz val="12"/>
      <color theme="1"/>
      <name val="Times New Roman"/>
      <family val="1"/>
    </font>
    <font>
      <sz val="12"/>
      <name val="Times New Roman"/>
      <family val="1"/>
    </font>
    <font>
      <b/>
      <sz val="12"/>
      <name val="Times New Roman"/>
      <family val="1"/>
    </font>
    <font>
      <b/>
      <sz val="11"/>
      <name val="Times New Roman"/>
      <family val="1"/>
    </font>
    <font>
      <sz val="11"/>
      <color theme="1"/>
      <name val="Calibri"/>
      <family val="2"/>
      <scheme val="minor"/>
    </font>
    <font>
      <sz val="10"/>
      <name val="Arial"/>
      <family val="2"/>
    </font>
    <font>
      <b/>
      <sz val="11"/>
      <name val="Calibri"/>
      <family val="2"/>
    </font>
    <font>
      <b/>
      <sz val="12"/>
      <name val="Calibri"/>
      <family val="2"/>
    </font>
    <font>
      <sz val="10"/>
      <name val="Times New Roman"/>
      <family val="1"/>
    </font>
    <font>
      <b/>
      <sz val="13"/>
      <name val="Calibri"/>
      <family val="2"/>
      <scheme val="minor"/>
    </font>
    <font>
      <sz val="13"/>
      <name val="Calibri"/>
      <family val="2"/>
      <scheme val="minor"/>
    </font>
    <font>
      <sz val="11"/>
      <name val="Cambria"/>
      <family val="1"/>
    </font>
    <font>
      <sz val="12"/>
      <name val="Cambria"/>
      <family val="1"/>
    </font>
    <font>
      <b/>
      <sz val="12"/>
      <name val="Cambria"/>
      <family val="1"/>
    </font>
    <font>
      <b/>
      <sz val="18"/>
      <name val="Calibri"/>
      <family val="2"/>
      <scheme val="minor"/>
    </font>
    <font>
      <b/>
      <sz val="16"/>
      <name val="Calibri"/>
      <family val="2"/>
      <scheme val="minor"/>
    </font>
    <font>
      <b/>
      <sz val="14"/>
      <name val="Times New Roman"/>
      <family val="1"/>
    </font>
    <font>
      <sz val="11"/>
      <color theme="1"/>
      <name val="Cambria"/>
      <family val="1"/>
    </font>
    <font>
      <u/>
      <sz val="12"/>
      <color theme="1"/>
      <name val="Calibri"/>
      <family val="2"/>
      <scheme val="minor"/>
    </font>
    <font>
      <sz val="12"/>
      <name val="ZTF Times"/>
      <family val="1"/>
    </font>
    <font>
      <b/>
      <sz val="11"/>
      <name val="Calibri (Body)"/>
    </font>
    <font>
      <sz val="11"/>
      <color theme="1"/>
      <name val="Times New Roman"/>
      <family val="1"/>
    </font>
    <font>
      <sz val="11"/>
      <color rgb="FFFF0000"/>
      <name val="Calibri"/>
      <family val="2"/>
      <scheme val="minor"/>
    </font>
    <font>
      <b/>
      <sz val="11"/>
      <color rgb="FFFF0000"/>
      <name val="Calibri"/>
      <family val="2"/>
      <scheme val="minor"/>
    </font>
    <font>
      <sz val="11"/>
      <color rgb="FF000000"/>
      <name val="Calibri"/>
      <family val="2"/>
      <scheme val="minor"/>
    </font>
    <font>
      <b/>
      <sz val="11"/>
      <color rgb="FF000000"/>
      <name val="Calibri"/>
      <family val="2"/>
      <scheme val="minor"/>
    </font>
  </fonts>
  <fills count="10">
    <fill>
      <patternFill patternType="none"/>
    </fill>
    <fill>
      <patternFill patternType="gray125"/>
    </fill>
    <fill>
      <patternFill patternType="solid">
        <fgColor theme="8" tint="-0.249977111117893"/>
        <bgColor indexed="64"/>
      </patternFill>
    </fill>
    <fill>
      <patternFill patternType="solid">
        <fgColor theme="4"/>
        <bgColor indexed="64"/>
      </patternFill>
    </fill>
    <fill>
      <patternFill patternType="solid">
        <fgColor theme="8" tint="0.39997558519241921"/>
        <bgColor indexed="64"/>
      </patternFill>
    </fill>
    <fill>
      <patternFill patternType="solid">
        <fgColor theme="0"/>
        <bgColor indexed="64"/>
      </patternFill>
    </fill>
    <fill>
      <patternFill patternType="solid">
        <fgColor rgb="FFFFFFFF"/>
        <bgColor indexed="64"/>
      </patternFill>
    </fill>
    <fill>
      <patternFill patternType="solid">
        <fgColor theme="5" tint="0.59999389629810485"/>
        <bgColor indexed="64"/>
      </patternFill>
    </fill>
    <fill>
      <patternFill patternType="solid">
        <fgColor theme="8" tint="0.39991454817346722"/>
        <bgColor indexed="64"/>
      </patternFill>
    </fill>
    <fill>
      <patternFill patternType="solid">
        <fgColor theme="8" tint="0.59999389629810485"/>
        <bgColor indexed="64"/>
      </patternFill>
    </fill>
  </fills>
  <borders count="14">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s>
  <cellStyleXfs count="19">
    <xf numFmtId="0" fontId="0" fillId="0" borderId="0"/>
    <xf numFmtId="0" fontId="9" fillId="0" borderId="0"/>
    <xf numFmtId="0" fontId="9" fillId="0" borderId="0"/>
    <xf numFmtId="0" fontId="8" fillId="0" borderId="0"/>
    <xf numFmtId="0" fontId="9" fillId="0" borderId="0"/>
    <xf numFmtId="0" fontId="5" fillId="0" borderId="0"/>
    <xf numFmtId="0" fontId="12" fillId="0" borderId="0" applyNumberFormat="0" applyFill="0" applyBorder="0" applyAlignment="0" applyProtection="0"/>
    <xf numFmtId="0" fontId="8" fillId="0" borderId="0"/>
    <xf numFmtId="0" fontId="8" fillId="0" borderId="0"/>
    <xf numFmtId="9" fontId="8" fillId="0" borderId="0" applyFont="0" applyFill="0" applyBorder="0" applyAlignment="0" applyProtection="0"/>
    <xf numFmtId="0" fontId="3" fillId="0" borderId="0"/>
    <xf numFmtId="0" fontId="27" fillId="0" borderId="0"/>
    <xf numFmtId="0" fontId="2" fillId="0" borderId="0"/>
    <xf numFmtId="44" fontId="8" fillId="0" borderId="0" applyFont="0" applyFill="0" applyBorder="0" applyAlignment="0" applyProtection="0"/>
    <xf numFmtId="0" fontId="33" fillId="0" borderId="0"/>
    <xf numFmtId="0" fontId="34" fillId="0" borderId="0"/>
    <xf numFmtId="0" fontId="8" fillId="0" borderId="0"/>
    <xf numFmtId="44" fontId="8" fillId="0" borderId="0" applyFont="0" applyFill="0" applyBorder="0" applyAlignment="0" applyProtection="0"/>
    <xf numFmtId="44" fontId="8" fillId="0" borderId="0" applyFont="0" applyFill="0" applyBorder="0" applyAlignment="0" applyProtection="0"/>
  </cellStyleXfs>
  <cellXfs count="802">
    <xf numFmtId="0" fontId="0" fillId="0" borderId="0" xfId="0"/>
    <xf numFmtId="2" fontId="0" fillId="0" borderId="0" xfId="0" applyNumberFormat="1" applyAlignment="1">
      <alignment horizontal="center" vertical="center" wrapText="1"/>
    </xf>
    <xf numFmtId="0" fontId="7" fillId="0" borderId="3" xfId="0" applyFont="1" applyFill="1" applyBorder="1" applyAlignment="1">
      <alignment vertical="center" wrapText="1"/>
    </xf>
    <xf numFmtId="2" fontId="10" fillId="0" borderId="3" xfId="0" applyNumberFormat="1" applyFont="1" applyFill="1" applyBorder="1" applyAlignment="1">
      <alignment vertical="center" wrapText="1"/>
    </xf>
    <xf numFmtId="2" fontId="0" fillId="0" borderId="3" xfId="0" applyNumberFormat="1" applyBorder="1" applyAlignment="1">
      <alignment horizontal="center" vertical="center" wrapText="1"/>
    </xf>
    <xf numFmtId="2" fontId="4" fillId="0" borderId="0" xfId="0" applyNumberFormat="1" applyFont="1"/>
    <xf numFmtId="2" fontId="11" fillId="0" borderId="0" xfId="0" applyNumberFormat="1" applyFont="1" applyAlignment="1">
      <alignment horizontal="center" vertical="center"/>
    </xf>
    <xf numFmtId="2" fontId="13" fillId="0" borderId="3" xfId="0" applyNumberFormat="1" applyFont="1" applyBorder="1" applyAlignment="1">
      <alignment vertical="center"/>
    </xf>
    <xf numFmtId="2" fontId="13" fillId="0" borderId="3" xfId="0" applyNumberFormat="1" applyFont="1" applyBorder="1" applyAlignment="1">
      <alignment vertical="center" wrapText="1"/>
    </xf>
    <xf numFmtId="2" fontId="11" fillId="0" borderId="0" xfId="0" applyNumberFormat="1" applyFont="1" applyAlignment="1">
      <alignment vertical="center"/>
    </xf>
    <xf numFmtId="2" fontId="13" fillId="0" borderId="3" xfId="6" applyNumberFormat="1" applyFont="1" applyBorder="1" applyAlignment="1">
      <alignment horizontal="left" vertical="center"/>
    </xf>
    <xf numFmtId="2" fontId="13" fillId="0" borderId="3" xfId="6" applyNumberFormat="1" applyFont="1" applyBorder="1" applyAlignment="1">
      <alignment horizontal="left" vertical="center" wrapText="1"/>
    </xf>
    <xf numFmtId="2" fontId="4" fillId="0" borderId="0" xfId="0" applyNumberFormat="1" applyFont="1" applyAlignment="1">
      <alignment vertical="center"/>
    </xf>
    <xf numFmtId="2" fontId="4" fillId="0" borderId="0" xfId="0" applyNumberFormat="1" applyFont="1" applyAlignment="1">
      <alignment horizontal="center" vertical="center"/>
    </xf>
    <xf numFmtId="2" fontId="4" fillId="0" borderId="0" xfId="0" applyNumberFormat="1" applyFont="1" applyAlignment="1">
      <alignment wrapText="1"/>
    </xf>
    <xf numFmtId="2" fontId="4" fillId="0" borderId="0" xfId="0" applyNumberFormat="1" applyFont="1" applyAlignment="1">
      <alignment horizontal="center" wrapText="1"/>
    </xf>
    <xf numFmtId="1" fontId="13" fillId="0" borderId="4" xfId="0" applyNumberFormat="1" applyFont="1" applyBorder="1" applyAlignment="1">
      <alignment horizontal="center" vertical="center"/>
    </xf>
    <xf numFmtId="0" fontId="7" fillId="0" borderId="0" xfId="0" applyFont="1" applyFill="1" applyAlignment="1">
      <alignment horizontal="center" vertical="center" wrapText="1"/>
    </xf>
    <xf numFmtId="0" fontId="10" fillId="0" borderId="0" xfId="0" applyFont="1" applyFill="1" applyAlignment="1">
      <alignment horizontal="center" vertical="center" wrapText="1"/>
    </xf>
    <xf numFmtId="2" fontId="7" fillId="0" borderId="0" xfId="0" applyNumberFormat="1" applyFont="1" applyFill="1" applyAlignment="1">
      <alignment vertical="center" wrapText="1"/>
    </xf>
    <xf numFmtId="0" fontId="7" fillId="0" borderId="0" xfId="0" applyFont="1" applyFill="1" applyAlignment="1">
      <alignment vertical="center" wrapText="1"/>
    </xf>
    <xf numFmtId="2" fontId="10" fillId="0" borderId="3" xfId="0" applyNumberFormat="1" applyFont="1" applyFill="1" applyBorder="1" applyAlignment="1">
      <alignment horizontal="center" vertical="center" wrapText="1"/>
    </xf>
    <xf numFmtId="2" fontId="7" fillId="0" borderId="3" xfId="0" applyNumberFormat="1" applyFont="1" applyFill="1" applyBorder="1" applyAlignment="1">
      <alignment vertical="center" wrapText="1"/>
    </xf>
    <xf numFmtId="0" fontId="10" fillId="0" borderId="0" xfId="0" applyFont="1" applyFill="1" applyAlignment="1">
      <alignment vertical="center" wrapText="1"/>
    </xf>
    <xf numFmtId="0" fontId="7" fillId="0" borderId="0" xfId="0" applyFont="1" applyFill="1" applyAlignment="1">
      <alignment horizontal="left" vertical="center" wrapText="1"/>
    </xf>
    <xf numFmtId="2" fontId="10" fillId="0" borderId="0" xfId="0" applyNumberFormat="1" applyFont="1" applyFill="1" applyAlignment="1">
      <alignment vertical="center" wrapText="1"/>
    </xf>
    <xf numFmtId="2" fontId="13" fillId="0" borderId="0" xfId="0" applyNumberFormat="1" applyFont="1" applyAlignment="1">
      <alignment vertical="center"/>
    </xf>
    <xf numFmtId="2" fontId="6" fillId="4" borderId="3" xfId="0" applyNumberFormat="1" applyFont="1" applyFill="1" applyBorder="1" applyAlignment="1">
      <alignment horizontal="center" vertical="center" wrapText="1"/>
    </xf>
    <xf numFmtId="0" fontId="19" fillId="0" borderId="3" xfId="1" applyFont="1" applyBorder="1" applyAlignment="1" applyProtection="1">
      <alignment vertical="center" wrapText="1"/>
      <protection locked="0"/>
    </xf>
    <xf numFmtId="2" fontId="0" fillId="0" borderId="0" xfId="0" applyNumberFormat="1"/>
    <xf numFmtId="1" fontId="13" fillId="0" borderId="4" xfId="0" applyNumberFormat="1" applyFont="1" applyBorder="1" applyAlignment="1">
      <alignment horizontal="center" vertical="center"/>
    </xf>
    <xf numFmtId="2" fontId="0" fillId="0" borderId="0" xfId="0" applyNumberFormat="1" applyAlignment="1">
      <alignment vertical="center"/>
    </xf>
    <xf numFmtId="2" fontId="0" fillId="0" borderId="3" xfId="0" applyNumberFormat="1" applyBorder="1" applyAlignment="1">
      <alignment vertical="center"/>
    </xf>
    <xf numFmtId="0" fontId="19" fillId="0" borderId="3" xfId="1" applyFont="1" applyBorder="1" applyAlignment="1" applyProtection="1">
      <alignment horizontal="center" vertical="center" wrapText="1"/>
      <protection locked="0"/>
    </xf>
    <xf numFmtId="2" fontId="11" fillId="9" borderId="3" xfId="0" applyNumberFormat="1" applyFont="1" applyFill="1" applyBorder="1" applyAlignment="1">
      <alignment horizontal="center" vertical="center" wrapText="1"/>
    </xf>
    <xf numFmtId="2" fontId="10" fillId="0" borderId="3" xfId="0" applyNumberFormat="1" applyFont="1" applyFill="1" applyBorder="1" applyAlignment="1">
      <alignment horizontal="right" vertical="center" wrapText="1"/>
    </xf>
    <xf numFmtId="2" fontId="6" fillId="0" borderId="3" xfId="0" applyNumberFormat="1" applyFont="1" applyBorder="1" applyAlignment="1">
      <alignment vertical="center"/>
    </xf>
    <xf numFmtId="1" fontId="13" fillId="0" borderId="4" xfId="0" applyNumberFormat="1" applyFont="1" applyBorder="1" applyAlignment="1">
      <alignment horizontal="center" vertical="center"/>
    </xf>
    <xf numFmtId="2" fontId="6" fillId="0" borderId="0" xfId="0" applyNumberFormat="1" applyFont="1"/>
    <xf numFmtId="2" fontId="6" fillId="0" borderId="3" xfId="0" applyNumberFormat="1" applyFont="1" applyBorder="1" applyAlignment="1">
      <alignment horizontal="center" vertical="center" wrapText="1"/>
    </xf>
    <xf numFmtId="2" fontId="11" fillId="0" borderId="0" xfId="0" applyNumberFormat="1" applyFont="1" applyAlignment="1">
      <alignment horizontal="center" vertical="center" wrapText="1"/>
    </xf>
    <xf numFmtId="2" fontId="13" fillId="4" borderId="3" xfId="0" applyNumberFormat="1" applyFont="1" applyFill="1" applyBorder="1" applyAlignment="1">
      <alignment horizontal="center" vertical="center" wrapText="1"/>
    </xf>
    <xf numFmtId="2" fontId="6" fillId="4" borderId="3" xfId="0" applyNumberFormat="1" applyFont="1" applyFill="1" applyBorder="1" applyAlignment="1">
      <alignment horizontal="center" vertical="center"/>
    </xf>
    <xf numFmtId="2" fontId="13" fillId="4" borderId="3" xfId="0" applyNumberFormat="1" applyFont="1" applyFill="1" applyBorder="1" applyAlignment="1">
      <alignment horizontal="center" vertical="center"/>
    </xf>
    <xf numFmtId="2" fontId="11" fillId="4" borderId="3" xfId="0" applyNumberFormat="1" applyFont="1" applyFill="1" applyBorder="1" applyAlignment="1">
      <alignment horizontal="center" vertical="center" wrapText="1"/>
    </xf>
    <xf numFmtId="2" fontId="6" fillId="0" borderId="5" xfId="0" applyNumberFormat="1" applyFont="1" applyBorder="1" applyAlignment="1">
      <alignment horizontal="center" vertical="center" wrapText="1"/>
    </xf>
    <xf numFmtId="1" fontId="13" fillId="0" borderId="3" xfId="0" applyNumberFormat="1" applyFont="1" applyBorder="1" applyAlignment="1">
      <alignment horizontal="center" vertical="center"/>
    </xf>
    <xf numFmtId="1" fontId="13" fillId="0" borderId="3" xfId="0" applyNumberFormat="1" applyFont="1" applyBorder="1" applyAlignment="1">
      <alignment horizontal="center" vertical="center" textRotation="90"/>
    </xf>
    <xf numFmtId="0" fontId="10" fillId="0" borderId="3" xfId="0" applyFont="1" applyFill="1" applyBorder="1" applyAlignment="1">
      <alignment horizontal="left" vertical="center" wrapText="1"/>
    </xf>
    <xf numFmtId="0" fontId="10" fillId="0" borderId="3" xfId="0" applyFont="1" applyFill="1" applyBorder="1" applyAlignment="1">
      <alignment vertical="center" wrapText="1"/>
    </xf>
    <xf numFmtId="1" fontId="13" fillId="0" borderId="3" xfId="0" applyNumberFormat="1" applyFont="1" applyBorder="1" applyAlignment="1">
      <alignment horizontal="center" vertical="center"/>
    </xf>
    <xf numFmtId="0" fontId="7" fillId="0" borderId="0"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10" fillId="0" borderId="3" xfId="0" applyFont="1" applyFill="1" applyBorder="1" applyAlignment="1">
      <alignment horizontal="center" vertical="center" wrapText="1"/>
    </xf>
    <xf numFmtId="2" fontId="7" fillId="0" borderId="0" xfId="0" applyNumberFormat="1" applyFont="1" applyAlignment="1" applyProtection="1">
      <alignment vertical="center" wrapText="1"/>
      <protection locked="0"/>
    </xf>
    <xf numFmtId="2" fontId="10" fillId="0" borderId="0" xfId="0" applyNumberFormat="1" applyFont="1" applyAlignment="1" applyProtection="1">
      <alignment horizontal="center" vertical="center" wrapText="1"/>
      <protection locked="0"/>
    </xf>
    <xf numFmtId="2" fontId="10" fillId="0" borderId="0" xfId="0" applyNumberFormat="1" applyFont="1" applyAlignment="1" applyProtection="1">
      <alignment vertical="center" wrapText="1"/>
      <protection locked="0"/>
    </xf>
    <xf numFmtId="2" fontId="7" fillId="0" borderId="0" xfId="0" applyNumberFormat="1" applyFont="1" applyAlignment="1" applyProtection="1">
      <alignment horizontal="left" vertical="center" wrapText="1"/>
      <protection locked="0"/>
    </xf>
    <xf numFmtId="2" fontId="10" fillId="0" borderId="0" xfId="0" applyNumberFormat="1" applyFont="1" applyAlignment="1" applyProtection="1">
      <alignment horizontal="right" vertical="center" wrapText="1"/>
      <protection locked="0"/>
    </xf>
    <xf numFmtId="2" fontId="7" fillId="0" borderId="0" xfId="0" applyNumberFormat="1" applyFont="1" applyAlignment="1" applyProtection="1">
      <alignment horizontal="center" vertical="center" wrapText="1"/>
      <protection locked="0"/>
    </xf>
    <xf numFmtId="2" fontId="7" fillId="0" borderId="3" xfId="0" applyNumberFormat="1" applyFont="1" applyBorder="1" applyAlignment="1" applyProtection="1">
      <alignment vertical="center" wrapText="1"/>
      <protection locked="0"/>
    </xf>
    <xf numFmtId="2" fontId="10" fillId="0" borderId="3" xfId="0" applyNumberFormat="1" applyFont="1" applyBorder="1" applyAlignment="1" applyProtection="1">
      <alignment horizontal="right" vertical="center" wrapText="1"/>
      <protection locked="0"/>
    </xf>
    <xf numFmtId="2" fontId="7" fillId="0" borderId="3" xfId="0" applyNumberFormat="1" applyFont="1" applyBorder="1" applyAlignment="1" applyProtection="1">
      <alignment horizontal="center" vertical="center" wrapText="1"/>
      <protection locked="0"/>
    </xf>
    <xf numFmtId="2" fontId="10" fillId="0" borderId="3" xfId="0" applyNumberFormat="1" applyFont="1" applyBorder="1" applyAlignment="1" applyProtection="1">
      <alignment vertical="center" wrapText="1"/>
      <protection locked="0"/>
    </xf>
    <xf numFmtId="2" fontId="35" fillId="4" borderId="2" xfId="0" applyNumberFormat="1" applyFont="1" applyFill="1" applyBorder="1" applyAlignment="1" applyProtection="1">
      <alignment vertical="center" wrapText="1"/>
    </xf>
    <xf numFmtId="2" fontId="35" fillId="4" borderId="10" xfId="0" applyNumberFormat="1" applyFont="1" applyFill="1" applyBorder="1" applyAlignment="1" applyProtection="1">
      <alignment vertical="center" wrapText="1"/>
    </xf>
    <xf numFmtId="2" fontId="10" fillId="5" borderId="0" xfId="0" applyNumberFormat="1" applyFont="1" applyFill="1" applyAlignment="1" applyProtection="1">
      <alignment horizontal="center" vertical="center" wrapText="1"/>
    </xf>
    <xf numFmtId="2" fontId="7" fillId="0" borderId="0" xfId="0" applyNumberFormat="1" applyFont="1" applyAlignment="1" applyProtection="1">
      <alignment vertical="center" wrapText="1"/>
    </xf>
    <xf numFmtId="2" fontId="35" fillId="4" borderId="3" xfId="0" applyNumberFormat="1" applyFont="1" applyFill="1" applyBorder="1" applyAlignment="1" applyProtection="1">
      <alignment horizontal="left" vertical="center" wrapText="1"/>
    </xf>
    <xf numFmtId="2" fontId="35" fillId="4" borderId="3" xfId="0" applyNumberFormat="1" applyFont="1" applyFill="1" applyBorder="1" applyAlignment="1" applyProtection="1">
      <alignment horizontal="center" vertical="center" wrapText="1"/>
    </xf>
    <xf numFmtId="2" fontId="35" fillId="4" borderId="5" xfId="0" applyNumberFormat="1" applyFont="1" applyFill="1" applyBorder="1" applyAlignment="1" applyProtection="1">
      <alignment horizontal="center" vertical="center" wrapText="1"/>
    </xf>
    <xf numFmtId="2" fontId="10" fillId="0" borderId="0" xfId="0" applyNumberFormat="1" applyFont="1" applyAlignment="1" applyProtection="1">
      <alignment horizontal="center" vertical="center" wrapText="1"/>
    </xf>
    <xf numFmtId="2" fontId="20" fillId="0" borderId="3" xfId="0" applyNumberFormat="1" applyFont="1" applyBorder="1" applyAlignment="1" applyProtection="1">
      <alignment horizontal="left" vertical="center" wrapText="1"/>
    </xf>
    <xf numFmtId="2" fontId="21" fillId="0" borderId="3" xfId="0" applyNumberFormat="1" applyFont="1" applyBorder="1" applyAlignment="1" applyProtection="1">
      <alignment vertical="center" wrapText="1"/>
    </xf>
    <xf numFmtId="2" fontId="36" fillId="0" borderId="3" xfId="0" applyNumberFormat="1" applyFont="1" applyBorder="1" applyAlignment="1" applyProtection="1">
      <alignment horizontal="right" vertical="center" wrapText="1"/>
    </xf>
    <xf numFmtId="2" fontId="21" fillId="0" borderId="3" xfId="0" applyNumberFormat="1" applyFont="1" applyBorder="1" applyAlignment="1" applyProtection="1">
      <alignment vertical="center"/>
    </xf>
    <xf numFmtId="2" fontId="21" fillId="0" borderId="3" xfId="0" applyNumberFormat="1" applyFont="1" applyBorder="1" applyAlignment="1" applyProtection="1">
      <alignment horizontal="left" vertical="center" wrapText="1"/>
    </xf>
    <xf numFmtId="2" fontId="10" fillId="0" borderId="0" xfId="0" applyNumberFormat="1" applyFont="1" applyAlignment="1" applyProtection="1">
      <alignment vertical="center" wrapText="1"/>
    </xf>
    <xf numFmtId="2" fontId="7" fillId="0" borderId="0" xfId="0" applyNumberFormat="1" applyFont="1" applyAlignment="1" applyProtection="1">
      <alignment horizontal="left" vertical="center" wrapText="1"/>
    </xf>
    <xf numFmtId="2" fontId="10" fillId="0" borderId="0" xfId="0" applyNumberFormat="1" applyFont="1" applyAlignment="1" applyProtection="1">
      <alignment horizontal="right" vertical="center" wrapText="1"/>
    </xf>
    <xf numFmtId="2" fontId="7" fillId="0" borderId="0" xfId="0" applyNumberFormat="1" applyFont="1" applyAlignment="1" applyProtection="1">
      <alignment horizontal="center" vertical="center" wrapText="1"/>
    </xf>
    <xf numFmtId="2" fontId="7" fillId="0" borderId="3" xfId="0" applyNumberFormat="1" applyFont="1" applyBorder="1" applyAlignment="1" applyProtection="1">
      <alignment horizontal="left" vertical="center" wrapText="1"/>
    </xf>
    <xf numFmtId="2" fontId="7" fillId="0" borderId="3" xfId="0" applyNumberFormat="1" applyFont="1" applyBorder="1" applyAlignment="1" applyProtection="1">
      <alignment vertical="center" wrapText="1"/>
    </xf>
    <xf numFmtId="2" fontId="10" fillId="0" borderId="3" xfId="0" applyNumberFormat="1" applyFont="1" applyBorder="1" applyAlignment="1" applyProtection="1">
      <alignment horizontal="right" vertical="center" wrapText="1"/>
    </xf>
    <xf numFmtId="2" fontId="10" fillId="0" borderId="3" xfId="0" applyNumberFormat="1" applyFont="1" applyBorder="1" applyAlignment="1" applyProtection="1">
      <alignment horizontal="center" vertical="center" wrapText="1"/>
    </xf>
    <xf numFmtId="2" fontId="10" fillId="0" borderId="3" xfId="0" applyNumberFormat="1" applyFont="1" applyBorder="1" applyAlignment="1" applyProtection="1">
      <alignment vertical="center" wrapText="1"/>
    </xf>
    <xf numFmtId="0" fontId="10" fillId="0" borderId="0" xfId="0" applyFont="1" applyFill="1" applyAlignment="1" applyProtection="1">
      <alignment horizontal="center" vertical="center" wrapText="1"/>
      <protection locked="0"/>
    </xf>
    <xf numFmtId="2" fontId="7" fillId="0" borderId="0" xfId="0" applyNumberFormat="1" applyFont="1" applyFill="1" applyAlignment="1" applyProtection="1">
      <alignment vertical="center" wrapText="1"/>
      <protection locked="0"/>
    </xf>
    <xf numFmtId="0" fontId="7" fillId="0" borderId="0" xfId="0" applyFont="1" applyFill="1" applyAlignment="1" applyProtection="1">
      <alignment vertical="center" wrapText="1"/>
      <protection locked="0"/>
    </xf>
    <xf numFmtId="2" fontId="10" fillId="0" borderId="0" xfId="0" applyNumberFormat="1" applyFont="1" applyFill="1" applyAlignment="1" applyProtection="1">
      <alignment horizontal="center" vertical="center" wrapText="1"/>
      <protection locked="0"/>
    </xf>
    <xf numFmtId="2" fontId="7" fillId="0" borderId="3" xfId="0" applyNumberFormat="1" applyFont="1" applyFill="1" applyBorder="1" applyAlignment="1" applyProtection="1">
      <alignment vertical="center" wrapText="1"/>
      <protection locked="0"/>
    </xf>
    <xf numFmtId="2" fontId="7" fillId="0" borderId="3" xfId="0" applyNumberFormat="1" applyFont="1" applyFill="1" applyBorder="1" applyAlignment="1" applyProtection="1">
      <alignment vertical="center"/>
      <protection locked="0"/>
    </xf>
    <xf numFmtId="2" fontId="10" fillId="0" borderId="0" xfId="0" applyNumberFormat="1" applyFont="1" applyFill="1" applyAlignment="1" applyProtection="1">
      <alignment vertical="center" wrapText="1"/>
      <protection locked="0"/>
    </xf>
    <xf numFmtId="0" fontId="10" fillId="0" borderId="0" xfId="0" applyFont="1" applyFill="1" applyAlignment="1" applyProtection="1">
      <alignment vertical="center" wrapText="1"/>
      <protection locked="0"/>
    </xf>
    <xf numFmtId="0" fontId="7" fillId="0" borderId="0" xfId="0" applyFont="1" applyFill="1" applyAlignment="1" applyProtection="1">
      <alignment horizontal="left" vertical="center" wrapText="1"/>
      <protection locked="0"/>
    </xf>
    <xf numFmtId="2" fontId="10" fillId="0" borderId="0" xfId="0" applyNumberFormat="1" applyFont="1" applyFill="1" applyAlignment="1" applyProtection="1">
      <alignment horizontal="right" vertical="center" wrapText="1"/>
      <protection locked="0"/>
    </xf>
    <xf numFmtId="2" fontId="10" fillId="0" borderId="3" xfId="0" applyNumberFormat="1" applyFont="1" applyFill="1" applyBorder="1" applyAlignment="1" applyProtection="1">
      <alignment vertical="center" wrapText="1"/>
      <protection locked="0"/>
    </xf>
    <xf numFmtId="2" fontId="7" fillId="0" borderId="0" xfId="0" applyNumberFormat="1" applyFont="1" applyFill="1" applyAlignment="1" applyProtection="1">
      <alignment horizontal="center" vertical="center" wrapText="1"/>
      <protection locked="0"/>
    </xf>
    <xf numFmtId="0" fontId="7" fillId="0" borderId="0" xfId="0" applyFont="1" applyFill="1" applyAlignment="1" applyProtection="1">
      <alignment horizontal="center" vertical="center" wrapText="1"/>
      <protection locked="0"/>
    </xf>
    <xf numFmtId="0" fontId="10" fillId="4" borderId="2" xfId="0" applyFont="1" applyFill="1" applyBorder="1" applyAlignment="1" applyProtection="1">
      <alignment vertical="center" wrapText="1"/>
    </xf>
    <xf numFmtId="0" fontId="10" fillId="0" borderId="0" xfId="0" applyFont="1" applyFill="1" applyAlignment="1" applyProtection="1">
      <alignment horizontal="center" vertical="center" wrapText="1"/>
    </xf>
    <xf numFmtId="2" fontId="7" fillId="0" borderId="0" xfId="0" applyNumberFormat="1" applyFont="1" applyFill="1" applyAlignment="1" applyProtection="1">
      <alignment vertical="center" wrapText="1"/>
    </xf>
    <xf numFmtId="0" fontId="7" fillId="0" borderId="0" xfId="0" applyFont="1" applyFill="1" applyAlignment="1" applyProtection="1">
      <alignment vertical="center" wrapText="1"/>
    </xf>
    <xf numFmtId="0" fontId="10" fillId="4" borderId="4" xfId="0" applyFont="1" applyFill="1" applyBorder="1" applyAlignment="1" applyProtection="1">
      <alignment horizontal="left" vertical="center" wrapText="1"/>
    </xf>
    <xf numFmtId="0" fontId="10" fillId="4" borderId="4" xfId="0" applyFont="1" applyFill="1" applyBorder="1" applyAlignment="1" applyProtection="1">
      <alignment horizontal="center" vertical="center" wrapText="1"/>
    </xf>
    <xf numFmtId="2" fontId="10" fillId="4" borderId="4" xfId="0" applyNumberFormat="1" applyFont="1" applyFill="1" applyBorder="1" applyAlignment="1" applyProtection="1">
      <alignment horizontal="center" vertical="center" wrapText="1"/>
    </xf>
    <xf numFmtId="2" fontId="10" fillId="4" borderId="5" xfId="0" applyNumberFormat="1" applyFont="1" applyFill="1" applyBorder="1" applyAlignment="1" applyProtection="1">
      <alignment horizontal="center" vertical="center" wrapText="1"/>
    </xf>
    <xf numFmtId="2" fontId="10" fillId="0" borderId="0" xfId="0" applyNumberFormat="1" applyFont="1" applyFill="1" applyAlignment="1" applyProtection="1">
      <alignment horizontal="center" vertical="center" wrapText="1"/>
    </xf>
    <xf numFmtId="0" fontId="7" fillId="0" borderId="3" xfId="0" applyFont="1" applyFill="1" applyBorder="1" applyAlignment="1" applyProtection="1">
      <alignment vertical="center" wrapText="1"/>
    </xf>
    <xf numFmtId="0" fontId="7" fillId="0" borderId="3" xfId="0" applyFont="1" applyFill="1" applyBorder="1" applyAlignment="1" applyProtection="1">
      <alignment horizontal="left" vertical="center" wrapText="1"/>
    </xf>
    <xf numFmtId="2" fontId="10" fillId="0" borderId="3" xfId="0" applyNumberFormat="1" applyFont="1" applyFill="1" applyBorder="1" applyAlignment="1" applyProtection="1">
      <alignment horizontal="right" vertical="center" wrapText="1"/>
    </xf>
    <xf numFmtId="0" fontId="19" fillId="0" borderId="3" xfId="0" applyFont="1" applyFill="1" applyBorder="1" applyAlignment="1" applyProtection="1">
      <alignment horizontal="left" vertical="center" wrapText="1"/>
    </xf>
    <xf numFmtId="0" fontId="19" fillId="0" borderId="3" xfId="0" applyFont="1" applyFill="1" applyBorder="1" applyAlignment="1" applyProtection="1">
      <alignment vertical="center" wrapText="1"/>
    </xf>
    <xf numFmtId="2" fontId="10" fillId="0" borderId="3" xfId="0" applyNumberFormat="1" applyFont="1" applyFill="1" applyBorder="1" applyAlignment="1" applyProtection="1">
      <alignment horizontal="right" vertical="center"/>
    </xf>
    <xf numFmtId="2" fontId="10" fillId="0" borderId="3" xfId="0" applyNumberFormat="1" applyFont="1" applyFill="1" applyBorder="1" applyAlignment="1" applyProtection="1">
      <alignment vertical="center"/>
    </xf>
    <xf numFmtId="2" fontId="10" fillId="0" borderId="0" xfId="0" applyNumberFormat="1" applyFont="1" applyFill="1" applyAlignment="1" applyProtection="1">
      <alignment vertical="center" wrapText="1"/>
    </xf>
    <xf numFmtId="0" fontId="10" fillId="0" borderId="0" xfId="0" applyFont="1" applyFill="1" applyAlignment="1" applyProtection="1">
      <alignment vertical="center" wrapText="1"/>
    </xf>
    <xf numFmtId="0" fontId="13" fillId="8" borderId="2" xfId="0" applyFont="1" applyFill="1" applyBorder="1" applyAlignment="1" applyProtection="1">
      <alignment vertical="center" wrapText="1"/>
      <protection locked="0"/>
    </xf>
    <xf numFmtId="0" fontId="7" fillId="0" borderId="0" xfId="0" applyFont="1" applyAlignment="1" applyProtection="1">
      <alignment vertical="center" wrapText="1"/>
      <protection locked="0"/>
    </xf>
    <xf numFmtId="0" fontId="13" fillId="8" borderId="4" xfId="0" applyFont="1" applyFill="1" applyBorder="1" applyAlignment="1" applyProtection="1">
      <alignment horizontal="center" vertical="center" wrapText="1"/>
      <protection locked="0"/>
    </xf>
    <xf numFmtId="2" fontId="13" fillId="8" borderId="4" xfId="0" applyNumberFormat="1" applyFont="1" applyFill="1" applyBorder="1" applyAlignment="1" applyProtection="1">
      <alignment horizontal="center" vertical="center" wrapText="1"/>
      <protection locked="0"/>
    </xf>
    <xf numFmtId="2" fontId="13" fillId="8" borderId="3" xfId="0" applyNumberFormat="1" applyFont="1" applyFill="1" applyBorder="1" applyAlignment="1" applyProtection="1">
      <alignment horizontal="center" vertical="center" wrapText="1"/>
      <protection locked="0"/>
    </xf>
    <xf numFmtId="2" fontId="13" fillId="8" borderId="5" xfId="0" applyNumberFormat="1"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9" fillId="0" borderId="3" xfId="0" applyFont="1" applyBorder="1" applyAlignment="1" applyProtection="1">
      <alignment vertical="center" wrapText="1"/>
      <protection locked="0"/>
    </xf>
    <xf numFmtId="2" fontId="13" fillId="0" borderId="3" xfId="0" applyNumberFormat="1" applyFont="1" applyBorder="1" applyAlignment="1" applyProtection="1">
      <alignment vertical="center" wrapText="1"/>
      <protection locked="0"/>
    </xf>
    <xf numFmtId="2" fontId="19" fillId="0" borderId="3" xfId="0" applyNumberFormat="1" applyFont="1" applyBorder="1" applyAlignment="1" applyProtection="1">
      <alignment vertical="center" wrapText="1"/>
      <protection locked="0"/>
    </xf>
    <xf numFmtId="0" fontId="19" fillId="0" borderId="3" xfId="0" applyFont="1" applyBorder="1" applyAlignment="1" applyProtection="1">
      <alignment horizontal="left" vertical="center" wrapText="1"/>
      <protection locked="0"/>
    </xf>
    <xf numFmtId="0" fontId="19" fillId="0" borderId="3" xfId="0" applyFont="1" applyBorder="1" applyAlignment="1" applyProtection="1">
      <alignment horizontal="center" vertical="center" wrapText="1"/>
      <protection locked="0"/>
    </xf>
    <xf numFmtId="0" fontId="19" fillId="0" borderId="3" xfId="1" applyFont="1" applyBorder="1" applyAlignment="1" applyProtection="1">
      <alignment horizontal="left" vertical="center" wrapText="1"/>
      <protection locked="0"/>
    </xf>
    <xf numFmtId="2" fontId="13" fillId="0" borderId="11" xfId="0" applyNumberFormat="1" applyFont="1" applyBorder="1" applyAlignment="1" applyProtection="1">
      <alignment vertical="center" wrapText="1"/>
      <protection locked="0"/>
    </xf>
    <xf numFmtId="0" fontId="10" fillId="0" borderId="0" xfId="0" applyFont="1" applyAlignment="1" applyProtection="1">
      <alignment vertical="center" wrapText="1"/>
      <protection locked="0"/>
    </xf>
    <xf numFmtId="0" fontId="7" fillId="0" borderId="0" xfId="0" applyFont="1" applyAlignment="1" applyProtection="1">
      <alignment horizontal="center" vertical="center" wrapText="1"/>
      <protection locked="0"/>
    </xf>
    <xf numFmtId="0" fontId="7" fillId="0" borderId="0" xfId="0" applyFont="1" applyAlignment="1" applyProtection="1">
      <alignment horizontal="left" vertical="center" wrapText="1"/>
      <protection locked="0"/>
    </xf>
    <xf numFmtId="0" fontId="10" fillId="2" borderId="0" xfId="0" applyFont="1" applyFill="1" applyAlignment="1" applyProtection="1">
      <alignment horizontal="center" vertical="center" wrapText="1"/>
      <protection locked="0"/>
    </xf>
    <xf numFmtId="2" fontId="10" fillId="3" borderId="0" xfId="0" applyNumberFormat="1" applyFont="1" applyFill="1" applyAlignment="1" applyProtection="1">
      <alignment horizontal="center" vertical="center" wrapText="1"/>
      <protection locked="0"/>
    </xf>
    <xf numFmtId="0" fontId="7" fillId="0" borderId="3" xfId="0" applyFont="1" applyBorder="1" applyAlignment="1" applyProtection="1">
      <alignment vertical="center" wrapText="1"/>
      <protection locked="0"/>
    </xf>
    <xf numFmtId="0" fontId="10" fillId="2" borderId="0" xfId="0" applyFont="1" applyFill="1" applyAlignment="1" applyProtection="1">
      <alignment horizontal="center" vertical="center" wrapText="1"/>
    </xf>
    <xf numFmtId="0" fontId="7" fillId="0" borderId="0" xfId="0" applyFont="1" applyAlignment="1" applyProtection="1">
      <alignment vertical="center" wrapText="1"/>
    </xf>
    <xf numFmtId="2" fontId="10" fillId="4" borderId="3" xfId="0" applyNumberFormat="1" applyFont="1" applyFill="1" applyBorder="1" applyAlignment="1" applyProtection="1">
      <alignment horizontal="center" vertical="center" wrapText="1"/>
    </xf>
    <xf numFmtId="2" fontId="10" fillId="3" borderId="0" xfId="0" applyNumberFormat="1" applyFont="1" applyFill="1" applyAlignment="1" applyProtection="1">
      <alignment horizontal="center" vertical="center" wrapText="1"/>
    </xf>
    <xf numFmtId="0" fontId="10" fillId="0" borderId="0" xfId="0" applyFont="1" applyAlignment="1" applyProtection="1">
      <alignment horizontal="center" vertical="center" wrapText="1"/>
    </xf>
    <xf numFmtId="0" fontId="7" fillId="0" borderId="3" xfId="0" applyFont="1" applyBorder="1" applyAlignment="1" applyProtection="1">
      <alignment horizontal="left" vertical="center" wrapText="1"/>
    </xf>
    <xf numFmtId="0" fontId="7" fillId="0" borderId="3" xfId="0" applyFont="1" applyBorder="1" applyAlignment="1" applyProtection="1">
      <alignment vertical="center" wrapText="1"/>
    </xf>
    <xf numFmtId="0" fontId="10" fillId="0" borderId="0" xfId="0" applyFont="1" applyAlignment="1" applyProtection="1">
      <alignment vertical="center" wrapText="1"/>
    </xf>
    <xf numFmtId="0" fontId="7" fillId="0" borderId="0" xfId="0" applyFont="1" applyProtection="1">
      <protection locked="0"/>
    </xf>
    <xf numFmtId="0" fontId="7" fillId="0" borderId="0" xfId="0" applyFont="1" applyAlignment="1" applyProtection="1">
      <alignment vertical="center"/>
      <protection locked="0"/>
    </xf>
    <xf numFmtId="2" fontId="10" fillId="0" borderId="11" xfId="0" applyNumberFormat="1" applyFont="1" applyBorder="1" applyAlignment="1" applyProtection="1">
      <alignment horizontal="right" vertical="center" wrapText="1"/>
      <protection locked="0"/>
    </xf>
    <xf numFmtId="0" fontId="7" fillId="0" borderId="0" xfId="0" applyFont="1" applyProtection="1"/>
    <xf numFmtId="0" fontId="7" fillId="0" borderId="0" xfId="0" applyFont="1" applyAlignment="1" applyProtection="1">
      <alignment vertical="center"/>
    </xf>
    <xf numFmtId="0" fontId="10" fillId="0" borderId="3" xfId="0" applyFont="1" applyBorder="1" applyAlignment="1" applyProtection="1">
      <alignment horizontal="left" vertical="center" wrapText="1"/>
    </xf>
    <xf numFmtId="0" fontId="7" fillId="0" borderId="3" xfId="0" applyFont="1" applyBorder="1" applyAlignment="1" applyProtection="1">
      <alignment horizontal="center" vertical="center" wrapText="1"/>
    </xf>
    <xf numFmtId="0" fontId="22" fillId="0" borderId="3" xfId="0" applyFont="1" applyBorder="1" applyAlignment="1" applyProtection="1">
      <alignment vertical="center"/>
    </xf>
    <xf numFmtId="0" fontId="31" fillId="0" borderId="3" xfId="0" applyFont="1" applyBorder="1" applyAlignment="1" applyProtection="1">
      <alignment vertical="center"/>
    </xf>
    <xf numFmtId="0" fontId="22" fillId="0" borderId="3" xfId="0" applyFont="1" applyBorder="1" applyAlignment="1" applyProtection="1">
      <alignment vertical="center" wrapText="1"/>
    </xf>
    <xf numFmtId="0" fontId="10" fillId="0" borderId="0" xfId="0" applyFont="1" applyAlignment="1" applyProtection="1">
      <alignment vertical="center"/>
    </xf>
    <xf numFmtId="2" fontId="10" fillId="0" borderId="11" xfId="0" applyNumberFormat="1" applyFont="1" applyBorder="1" applyAlignment="1" applyProtection="1">
      <alignment horizontal="right" vertical="center" wrapText="1"/>
    </xf>
    <xf numFmtId="2" fontId="10" fillId="0" borderId="0" xfId="0" applyNumberFormat="1" applyFont="1" applyAlignment="1" applyProtection="1">
      <alignment vertical="center"/>
    </xf>
    <xf numFmtId="2" fontId="10" fillId="0" borderId="3" xfId="0" applyNumberFormat="1" applyFont="1" applyBorder="1" applyAlignment="1" applyProtection="1">
      <alignment vertical="center"/>
    </xf>
    <xf numFmtId="2" fontId="0" fillId="0" borderId="0" xfId="0" applyNumberFormat="1" applyAlignment="1" applyProtection="1">
      <alignment vertical="center" wrapText="1"/>
      <protection locked="0"/>
    </xf>
    <xf numFmtId="0" fontId="0" fillId="0" borderId="0" xfId="0" applyAlignment="1" applyProtection="1">
      <alignment vertical="center" wrapText="1"/>
      <protection locked="0"/>
    </xf>
    <xf numFmtId="2" fontId="6" fillId="0" borderId="0" xfId="0" applyNumberFormat="1"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2" fontId="6" fillId="5" borderId="3" xfId="0" applyNumberFormat="1" applyFont="1" applyFill="1" applyBorder="1" applyAlignment="1" applyProtection="1">
      <alignment horizontal="center" vertical="center" wrapText="1"/>
      <protection locked="0"/>
    </xf>
    <xf numFmtId="2" fontId="0" fillId="5" borderId="3" xfId="0" applyNumberFormat="1" applyFill="1" applyBorder="1" applyAlignment="1" applyProtection="1">
      <alignment horizontal="center" vertical="center" wrapText="1"/>
      <protection locked="0"/>
    </xf>
    <xf numFmtId="2" fontId="6" fillId="5" borderId="0" xfId="0" applyNumberFormat="1" applyFont="1" applyFill="1" applyAlignment="1" applyProtection="1">
      <alignment horizontal="center" vertical="center" wrapText="1"/>
      <protection locked="0"/>
    </xf>
    <xf numFmtId="0" fontId="6" fillId="5" borderId="0" xfId="0" applyFont="1" applyFill="1" applyAlignment="1" applyProtection="1">
      <alignment horizontal="center" vertical="center" wrapText="1"/>
      <protection locked="0"/>
    </xf>
    <xf numFmtId="2" fontId="0" fillId="0" borderId="3" xfId="0" applyNumberFormat="1" applyBorder="1" applyAlignment="1" applyProtection="1">
      <alignment vertical="center" wrapText="1"/>
      <protection locked="0"/>
    </xf>
    <xf numFmtId="2" fontId="0" fillId="0" borderId="3" xfId="0" applyNumberFormat="1" applyBorder="1" applyAlignment="1" applyProtection="1">
      <alignment horizontal="center" vertical="center" wrapText="1"/>
      <protection locked="0"/>
    </xf>
    <xf numFmtId="2" fontId="0" fillId="0" borderId="3" xfId="0" applyNumberFormat="1" applyFont="1" applyBorder="1" applyAlignment="1" applyProtection="1">
      <alignment vertical="center" wrapText="1"/>
      <protection locked="0"/>
    </xf>
    <xf numFmtId="2" fontId="0" fillId="0" borderId="3" xfId="0" applyNumberFormat="1" applyFont="1" applyBorder="1" applyAlignment="1" applyProtection="1">
      <alignment horizontal="center" vertical="center"/>
      <protection locked="0"/>
    </xf>
    <xf numFmtId="0" fontId="2" fillId="5" borderId="3" xfId="0" applyFont="1" applyFill="1" applyBorder="1" applyAlignment="1" applyProtection="1">
      <alignment vertical="center"/>
      <protection locked="0"/>
    </xf>
    <xf numFmtId="0" fontId="2" fillId="5" borderId="3" xfId="0" applyFont="1" applyFill="1" applyBorder="1" applyAlignment="1" applyProtection="1">
      <alignment horizontal="center" vertical="center"/>
      <protection locked="0"/>
    </xf>
    <xf numFmtId="2" fontId="6" fillId="0" borderId="0" xfId="0" applyNumberFormat="1" applyFont="1" applyAlignment="1" applyProtection="1">
      <alignment vertical="center" wrapText="1"/>
      <protection locked="0"/>
    </xf>
    <xf numFmtId="0" fontId="0" fillId="0" borderId="0" xfId="0" applyAlignment="1" applyProtection="1">
      <alignment horizontal="center" vertical="center" wrapText="1"/>
      <protection locked="0"/>
    </xf>
    <xf numFmtId="2" fontId="0" fillId="0" borderId="0" xfId="0" applyNumberFormat="1" applyAlignment="1" applyProtection="1">
      <alignment horizontal="center" vertical="center" wrapText="1"/>
      <protection locked="0"/>
    </xf>
    <xf numFmtId="0" fontId="6" fillId="2" borderId="0" xfId="0" applyFont="1" applyFill="1" applyAlignment="1" applyProtection="1">
      <alignment horizontal="center" vertical="center" wrapText="1"/>
    </xf>
    <xf numFmtId="2" fontId="0" fillId="0" borderId="0" xfId="0" applyNumberFormat="1" applyAlignment="1" applyProtection="1">
      <alignment vertical="center" wrapText="1"/>
    </xf>
    <xf numFmtId="0" fontId="0" fillId="0" borderId="0" xfId="0" applyAlignment="1" applyProtection="1">
      <alignment vertical="center" wrapText="1"/>
    </xf>
    <xf numFmtId="0" fontId="6" fillId="4" borderId="3" xfId="0" applyFont="1" applyFill="1" applyBorder="1" applyAlignment="1" applyProtection="1">
      <alignment horizontal="center" vertical="center" wrapText="1"/>
    </xf>
    <xf numFmtId="2" fontId="6" fillId="4" borderId="3" xfId="0" applyNumberFormat="1" applyFont="1" applyFill="1" applyBorder="1" applyAlignment="1" applyProtection="1">
      <alignment horizontal="center" vertical="center" wrapText="1"/>
    </xf>
    <xf numFmtId="2" fontId="6" fillId="3" borderId="0" xfId="0" applyNumberFormat="1" applyFont="1" applyFill="1" applyAlignment="1" applyProtection="1">
      <alignment horizontal="center" vertical="center" wrapText="1"/>
    </xf>
    <xf numFmtId="2" fontId="6" fillId="0" borderId="0" xfId="0" applyNumberFormat="1" applyFont="1" applyAlignment="1" applyProtection="1">
      <alignment horizontal="center" vertical="center" wrapText="1"/>
    </xf>
    <xf numFmtId="0" fontId="6" fillId="0" borderId="0" xfId="0" applyFont="1" applyAlignment="1" applyProtection="1">
      <alignment horizontal="center" vertical="center" wrapText="1"/>
    </xf>
    <xf numFmtId="0" fontId="10" fillId="5" borderId="3" xfId="4" applyFont="1" applyFill="1" applyBorder="1" applyAlignment="1" applyProtection="1">
      <alignment horizontal="center" vertical="center" wrapText="1"/>
    </xf>
    <xf numFmtId="0" fontId="7" fillId="5" borderId="3" xfId="0" applyFont="1" applyFill="1" applyBorder="1" applyAlignment="1" applyProtection="1">
      <alignment horizontal="center" vertical="center" wrapText="1"/>
    </xf>
    <xf numFmtId="0" fontId="0" fillId="0" borderId="3" xfId="0" applyFill="1" applyBorder="1" applyAlignment="1" applyProtection="1">
      <alignment vertical="center" wrapText="1"/>
    </xf>
    <xf numFmtId="2" fontId="6" fillId="5" borderId="3" xfId="0" applyNumberFormat="1" applyFont="1" applyFill="1" applyBorder="1" applyAlignment="1" applyProtection="1">
      <alignment horizontal="center" vertical="center" wrapText="1"/>
    </xf>
    <xf numFmtId="0" fontId="0" fillId="0" borderId="3" xfId="0" applyFill="1" applyBorder="1" applyAlignment="1" applyProtection="1">
      <alignment horizontal="left" vertical="center" wrapText="1"/>
    </xf>
    <xf numFmtId="0" fontId="0" fillId="0" borderId="3" xfId="4" applyFont="1" applyFill="1" applyBorder="1" applyAlignment="1" applyProtection="1">
      <alignment horizontal="left" vertical="center" wrapText="1"/>
    </xf>
    <xf numFmtId="0" fontId="10" fillId="0" borderId="3" xfId="4"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3" xfId="0" applyFont="1" applyBorder="1" applyAlignment="1" applyProtection="1">
      <alignment horizontal="right" vertical="center" wrapText="1"/>
    </xf>
    <xf numFmtId="2" fontId="6" fillId="0" borderId="3" xfId="0" applyNumberFormat="1" applyFont="1" applyBorder="1" applyAlignment="1" applyProtection="1">
      <alignment vertical="center" wrapText="1"/>
    </xf>
    <xf numFmtId="2" fontId="6" fillId="0" borderId="3" xfId="0" applyNumberFormat="1" applyFont="1" applyBorder="1" applyAlignment="1" applyProtection="1">
      <alignment horizontal="center" vertical="center" wrapText="1"/>
    </xf>
    <xf numFmtId="2" fontId="6" fillId="0" borderId="0" xfId="0" applyNumberFormat="1" applyFont="1" applyAlignment="1" applyProtection="1">
      <alignment vertical="center" wrapText="1"/>
    </xf>
    <xf numFmtId="0" fontId="6" fillId="0" borderId="0" xfId="0" applyFont="1" applyAlignment="1" applyProtection="1">
      <alignment vertical="center" wrapText="1"/>
    </xf>
    <xf numFmtId="0" fontId="10" fillId="0" borderId="3" xfId="0" applyFont="1" applyBorder="1" applyAlignment="1" applyProtection="1">
      <alignment vertical="center" wrapText="1"/>
    </xf>
    <xf numFmtId="0" fontId="7" fillId="0" borderId="3" xfId="0" applyFont="1" applyBorder="1" applyAlignment="1" applyProtection="1">
      <alignment horizontal="center" vertical="center" wrapText="1"/>
    </xf>
    <xf numFmtId="0" fontId="24" fillId="0" borderId="3" xfId="0" applyFont="1" applyBorder="1" applyAlignment="1" applyProtection="1">
      <alignment vertical="center"/>
    </xf>
    <xf numFmtId="0" fontId="22" fillId="0" borderId="3" xfId="0" applyFont="1" applyBorder="1" applyAlignment="1" applyProtection="1">
      <alignment horizontal="justify" vertical="center"/>
    </xf>
    <xf numFmtId="0" fontId="37" fillId="0" borderId="3" xfId="0" applyFont="1" applyBorder="1" applyAlignment="1" applyProtection="1">
      <alignment vertical="center"/>
    </xf>
    <xf numFmtId="49" fontId="7" fillId="0" borderId="3" xfId="0" applyNumberFormat="1" applyFont="1" applyBorder="1" applyAlignment="1" applyProtection="1">
      <alignment horizontal="left" vertical="center" wrapText="1"/>
    </xf>
    <xf numFmtId="2" fontId="7" fillId="0" borderId="3" xfId="0" applyNumberFormat="1" applyFont="1" applyFill="1" applyBorder="1" applyAlignment="1" applyProtection="1">
      <alignment vertical="center" wrapText="1"/>
    </xf>
    <xf numFmtId="0" fontId="18" fillId="0" borderId="3" xfId="0" applyFont="1" applyBorder="1" applyAlignment="1" applyProtection="1">
      <alignment horizontal="left" vertical="center" wrapText="1" readingOrder="1"/>
    </xf>
    <xf numFmtId="49" fontId="7" fillId="0" borderId="3" xfId="0" applyNumberFormat="1" applyFont="1" applyBorder="1" applyAlignment="1" applyProtection="1">
      <alignment horizontal="left" vertical="center" readingOrder="1"/>
    </xf>
    <xf numFmtId="0" fontId="7" fillId="0" borderId="3" xfId="0" applyFont="1" applyBorder="1" applyAlignment="1" applyProtection="1">
      <alignment vertical="center"/>
    </xf>
    <xf numFmtId="2" fontId="10" fillId="0" borderId="3" xfId="0" applyNumberFormat="1" applyFont="1" applyFill="1" applyBorder="1" applyAlignment="1" applyProtection="1">
      <alignment vertical="center" wrapText="1"/>
    </xf>
    <xf numFmtId="2" fontId="7" fillId="5" borderId="3" xfId="0" applyNumberFormat="1" applyFont="1" applyFill="1" applyBorder="1" applyAlignment="1" applyProtection="1">
      <alignment horizontal="right" vertical="center" wrapText="1"/>
      <protection locked="0"/>
    </xf>
    <xf numFmtId="2" fontId="7" fillId="0" borderId="3" xfId="13" applyNumberFormat="1" applyFont="1" applyBorder="1" applyAlignment="1" applyProtection="1">
      <alignment horizontal="right" vertical="center" wrapText="1"/>
      <protection locked="0"/>
    </xf>
    <xf numFmtId="0" fontId="13" fillId="8" borderId="2" xfId="0" applyFont="1" applyFill="1" applyBorder="1" applyAlignment="1" applyProtection="1">
      <alignment vertical="center" wrapText="1"/>
    </xf>
    <xf numFmtId="0" fontId="13" fillId="8" borderId="4" xfId="0" applyFont="1" applyFill="1" applyBorder="1" applyAlignment="1" applyProtection="1">
      <alignment horizontal="left" vertical="center" wrapText="1"/>
    </xf>
    <xf numFmtId="0" fontId="13" fillId="8" borderId="4" xfId="0" applyFont="1" applyFill="1" applyBorder="1" applyAlignment="1" applyProtection="1">
      <alignment horizontal="center" vertical="center" wrapText="1"/>
    </xf>
    <xf numFmtId="2" fontId="13" fillId="8" borderId="4" xfId="0" applyNumberFormat="1" applyFont="1" applyFill="1" applyBorder="1" applyAlignment="1" applyProtection="1">
      <alignment horizontal="center" vertical="center" wrapText="1"/>
    </xf>
    <xf numFmtId="2" fontId="13" fillId="8" borderId="8" xfId="0" applyNumberFormat="1" applyFont="1" applyFill="1" applyBorder="1" applyAlignment="1" applyProtection="1">
      <alignment horizontal="center" vertical="center" wrapText="1"/>
    </xf>
    <xf numFmtId="0" fontId="19" fillId="0" borderId="3" xfId="0" applyFont="1" applyBorder="1" applyAlignment="1" applyProtection="1">
      <alignment horizontal="left" vertical="center" wrapText="1"/>
    </xf>
    <xf numFmtId="2" fontId="7" fillId="5" borderId="3" xfId="0" applyNumberFormat="1" applyFont="1" applyFill="1" applyBorder="1" applyAlignment="1" applyProtection="1">
      <alignment horizontal="right" vertical="center" wrapText="1"/>
    </xf>
    <xf numFmtId="2" fontId="13" fillId="0" borderId="3" xfId="0" applyNumberFormat="1" applyFont="1" applyBorder="1" applyAlignment="1" applyProtection="1">
      <alignment vertical="center" wrapText="1"/>
    </xf>
    <xf numFmtId="2" fontId="7" fillId="0" borderId="3" xfId="13" applyNumberFormat="1" applyFont="1" applyFill="1" applyBorder="1" applyAlignment="1" applyProtection="1">
      <alignment horizontal="right" vertical="center" wrapText="1"/>
      <protection locked="0"/>
    </xf>
    <xf numFmtId="2" fontId="19" fillId="0" borderId="3" xfId="0" applyNumberFormat="1" applyFont="1" applyFill="1" applyBorder="1" applyAlignment="1" applyProtection="1">
      <alignment vertical="center" wrapText="1"/>
      <protection locked="0"/>
    </xf>
    <xf numFmtId="0" fontId="13" fillId="4" borderId="3" xfId="0" applyFont="1" applyFill="1" applyBorder="1" applyAlignment="1" applyProtection="1">
      <alignment vertical="center" wrapText="1"/>
    </xf>
    <xf numFmtId="0" fontId="13" fillId="4" borderId="3" xfId="0" applyFont="1" applyFill="1" applyBorder="1" applyAlignment="1" applyProtection="1">
      <alignment horizontal="left" vertical="center" wrapText="1"/>
    </xf>
    <xf numFmtId="0" fontId="13" fillId="4" borderId="3" xfId="0" applyFont="1" applyFill="1" applyBorder="1" applyAlignment="1" applyProtection="1">
      <alignment horizontal="center" vertical="center" wrapText="1"/>
    </xf>
    <xf numFmtId="2" fontId="13" fillId="4" borderId="3" xfId="0" applyNumberFormat="1" applyFont="1" applyFill="1" applyBorder="1" applyAlignment="1" applyProtection="1">
      <alignment horizontal="center" vertical="center" wrapText="1"/>
    </xf>
    <xf numFmtId="2" fontId="7" fillId="0" borderId="3" xfId="0" applyNumberFormat="1" applyFont="1" applyFill="1" applyBorder="1" applyAlignment="1" applyProtection="1">
      <alignment horizontal="right" vertical="center" wrapText="1"/>
    </xf>
    <xf numFmtId="2" fontId="13" fillId="0" borderId="3" xfId="0" applyNumberFormat="1" applyFont="1" applyFill="1" applyBorder="1" applyAlignment="1" applyProtection="1">
      <alignment vertical="center" wrapText="1"/>
    </xf>
    <xf numFmtId="0" fontId="10" fillId="4" borderId="3" xfId="0" applyFont="1" applyFill="1" applyBorder="1" applyAlignment="1" applyProtection="1">
      <alignment vertical="center" wrapText="1"/>
    </xf>
    <xf numFmtId="0" fontId="10" fillId="4" borderId="3" xfId="0" applyFont="1" applyFill="1" applyBorder="1" applyAlignment="1" applyProtection="1">
      <alignment horizontal="center" vertical="center" wrapText="1"/>
    </xf>
    <xf numFmtId="0" fontId="31" fillId="0" borderId="3" xfId="0" applyFont="1" applyBorder="1" applyAlignment="1" applyProtection="1">
      <alignment horizontal="center" wrapText="1"/>
    </xf>
    <xf numFmtId="0" fontId="22" fillId="0" borderId="3" xfId="0" applyFont="1" applyBorder="1" applyAlignment="1" applyProtection="1">
      <alignment wrapText="1"/>
    </xf>
    <xf numFmtId="0" fontId="31" fillId="0" borderId="3" xfId="0" applyFont="1" applyBorder="1" applyAlignment="1" applyProtection="1">
      <alignment horizontal="center" vertical="center" wrapText="1"/>
    </xf>
    <xf numFmtId="0" fontId="31" fillId="0" borderId="3" xfId="0" applyFont="1" applyBorder="1" applyAlignment="1" applyProtection="1">
      <alignment horizontal="center"/>
    </xf>
    <xf numFmtId="0" fontId="22" fillId="0" borderId="3" xfId="0" applyFont="1" applyBorder="1" applyProtection="1"/>
    <xf numFmtId="0" fontId="19" fillId="5" borderId="3" xfId="0" applyFont="1" applyFill="1" applyBorder="1" applyAlignment="1" applyProtection="1">
      <alignment horizontal="right" vertical="center" wrapText="1"/>
      <protection locked="0"/>
    </xf>
    <xf numFmtId="0" fontId="7" fillId="5" borderId="3" xfId="0" applyFont="1" applyFill="1" applyBorder="1" applyAlignment="1" applyProtection="1">
      <alignment horizontal="left" vertical="center" wrapText="1"/>
    </xf>
    <xf numFmtId="0" fontId="13" fillId="5" borderId="3" xfId="0" applyFont="1" applyFill="1" applyBorder="1" applyAlignment="1" applyProtection="1">
      <alignment horizontal="right" vertical="center" wrapText="1"/>
    </xf>
    <xf numFmtId="49" fontId="7" fillId="0" borderId="3" xfId="0" applyNumberFormat="1" applyFont="1" applyBorder="1" applyAlignment="1" applyProtection="1">
      <alignment horizontal="left" vertical="center"/>
    </xf>
    <xf numFmtId="0" fontId="7" fillId="0" borderId="3" xfId="0" applyFont="1" applyBorder="1" applyProtection="1"/>
    <xf numFmtId="2" fontId="13" fillId="0" borderId="11" xfId="0" applyNumberFormat="1" applyFont="1" applyBorder="1" applyAlignment="1" applyProtection="1">
      <alignment vertical="center" wrapText="1"/>
    </xf>
    <xf numFmtId="2" fontId="13" fillId="0" borderId="3" xfId="0" applyNumberFormat="1" applyFont="1" applyBorder="1" applyAlignment="1" applyProtection="1">
      <alignment horizontal="right" vertical="center" wrapText="1"/>
    </xf>
    <xf numFmtId="0" fontId="7" fillId="0" borderId="0" xfId="0" applyFont="1" applyAlignment="1" applyProtection="1">
      <alignment horizontal="center" vertical="center" wrapText="1"/>
    </xf>
    <xf numFmtId="2" fontId="7" fillId="5" borderId="3" xfId="0" applyNumberFormat="1" applyFont="1" applyFill="1" applyBorder="1" applyAlignment="1" applyProtection="1">
      <alignment horizontal="center" vertical="center" wrapText="1"/>
      <protection locked="0"/>
    </xf>
    <xf numFmtId="2" fontId="7" fillId="5" borderId="3" xfId="0" applyNumberFormat="1" applyFont="1" applyFill="1" applyBorder="1" applyAlignment="1" applyProtection="1">
      <alignment vertical="center" wrapText="1"/>
      <protection locked="0"/>
    </xf>
    <xf numFmtId="2" fontId="7" fillId="5" borderId="11" xfId="0" applyNumberFormat="1" applyFont="1" applyFill="1" applyBorder="1" applyAlignment="1" applyProtection="1">
      <alignment horizontal="right" vertical="center" wrapText="1"/>
      <protection locked="0"/>
    </xf>
    <xf numFmtId="2" fontId="7" fillId="0" borderId="11" xfId="0" applyNumberFormat="1" applyFont="1" applyBorder="1" applyAlignment="1" applyProtection="1">
      <alignment horizontal="right" vertical="center" wrapText="1"/>
      <protection locked="0"/>
    </xf>
    <xf numFmtId="0" fontId="31" fillId="0" borderId="3" xfId="0" applyFont="1" applyBorder="1" applyProtection="1"/>
    <xf numFmtId="0" fontId="31" fillId="0" borderId="3" xfId="0" applyFont="1" applyBorder="1" applyAlignment="1" applyProtection="1">
      <alignment wrapText="1"/>
    </xf>
    <xf numFmtId="0" fontId="31" fillId="5" borderId="3" xfId="0" applyFont="1" applyFill="1" applyBorder="1" applyProtection="1"/>
    <xf numFmtId="0" fontId="22" fillId="5" borderId="3" xfId="0" applyFont="1" applyFill="1" applyBorder="1" applyProtection="1"/>
    <xf numFmtId="2" fontId="10" fillId="0" borderId="0" xfId="0" applyNumberFormat="1" applyFont="1" applyAlignment="1" applyProtection="1">
      <alignment horizontal="center"/>
    </xf>
    <xf numFmtId="0" fontId="10" fillId="0" borderId="0" xfId="0" applyFont="1" applyProtection="1"/>
    <xf numFmtId="2" fontId="10" fillId="0" borderId="3" xfId="0" applyNumberFormat="1" applyFont="1" applyBorder="1" applyProtection="1"/>
    <xf numFmtId="0" fontId="28" fillId="2" borderId="0" xfId="11" applyFont="1" applyFill="1" applyAlignment="1" applyProtection="1">
      <alignment horizontal="center" vertical="center" wrapText="1"/>
      <protection locked="0"/>
    </xf>
    <xf numFmtId="2" fontId="29" fillId="0" borderId="0" xfId="11" applyNumberFormat="1" applyFont="1" applyAlignment="1" applyProtection="1">
      <alignment vertical="center" wrapText="1"/>
      <protection locked="0"/>
    </xf>
    <xf numFmtId="0" fontId="29" fillId="0" borderId="0" xfId="11" applyFont="1" applyAlignment="1" applyProtection="1">
      <alignment vertical="center" wrapText="1"/>
      <protection locked="0"/>
    </xf>
    <xf numFmtId="2" fontId="28" fillId="3" borderId="0" xfId="11" applyNumberFormat="1" applyFont="1" applyFill="1" applyAlignment="1" applyProtection="1">
      <alignment horizontal="center" vertical="center" wrapText="1"/>
      <protection locked="0"/>
    </xf>
    <xf numFmtId="2" fontId="28" fillId="0" borderId="0" xfId="11" applyNumberFormat="1" applyFont="1" applyAlignment="1" applyProtection="1">
      <alignment horizontal="center" vertical="center" wrapText="1"/>
      <protection locked="0"/>
    </xf>
    <xf numFmtId="0" fontId="28" fillId="0" borderId="0" xfId="11" applyFont="1" applyAlignment="1" applyProtection="1">
      <alignment horizontal="center" vertical="center" wrapText="1"/>
      <protection locked="0"/>
    </xf>
    <xf numFmtId="0" fontId="27" fillId="0" borderId="0" xfId="11" applyAlignment="1" applyProtection="1">
      <alignment vertical="center"/>
      <protection locked="0"/>
    </xf>
    <xf numFmtId="2" fontId="29" fillId="0" borderId="0" xfId="11" applyNumberFormat="1" applyFont="1" applyAlignment="1" applyProtection="1">
      <alignment horizontal="center" vertical="center" wrapText="1"/>
      <protection locked="0"/>
    </xf>
    <xf numFmtId="0" fontId="29" fillId="0" borderId="0" xfId="11" applyFont="1" applyAlignment="1" applyProtection="1">
      <alignment horizontal="center" vertical="center" wrapText="1"/>
      <protection locked="0"/>
    </xf>
    <xf numFmtId="2" fontId="29" fillId="0" borderId="0" xfId="11" applyNumberFormat="1" applyFont="1" applyFill="1" applyAlignment="1" applyProtection="1">
      <alignment vertical="center" wrapText="1"/>
      <protection locked="0"/>
    </xf>
    <xf numFmtId="0" fontId="29" fillId="0" borderId="0" xfId="11" applyFont="1" applyFill="1" applyAlignment="1" applyProtection="1">
      <alignment vertical="center" wrapText="1"/>
      <protection locked="0"/>
    </xf>
    <xf numFmtId="2" fontId="30" fillId="0" borderId="0" xfId="11" applyNumberFormat="1" applyFont="1" applyAlignment="1" applyProtection="1">
      <alignment vertical="center" wrapText="1"/>
      <protection locked="0"/>
    </xf>
    <xf numFmtId="0" fontId="30" fillId="0" borderId="0" xfId="11" applyFont="1" applyAlignment="1" applyProtection="1">
      <alignment vertical="center" wrapText="1"/>
      <protection locked="0"/>
    </xf>
    <xf numFmtId="0" fontId="29" fillId="0" borderId="0" xfId="11" applyFont="1" applyAlignment="1" applyProtection="1">
      <alignment horizontal="left" vertical="center" wrapText="1"/>
      <protection locked="0"/>
    </xf>
    <xf numFmtId="0" fontId="28" fillId="4" borderId="2" xfId="11" applyFont="1" applyFill="1" applyBorder="1" applyAlignment="1" applyProtection="1">
      <alignment vertical="center" wrapText="1"/>
    </xf>
    <xf numFmtId="0" fontId="31" fillId="4" borderId="3" xfId="11" applyFont="1" applyFill="1" applyBorder="1" applyAlignment="1" applyProtection="1">
      <alignment horizontal="left" vertical="center" wrapText="1"/>
    </xf>
    <xf numFmtId="0" fontId="31" fillId="4" borderId="3" xfId="11" applyFont="1" applyFill="1" applyBorder="1" applyAlignment="1" applyProtection="1">
      <alignment horizontal="center" vertical="center" wrapText="1"/>
    </xf>
    <xf numFmtId="2" fontId="31" fillId="4" borderId="3" xfId="11" applyNumberFormat="1" applyFont="1" applyFill="1" applyBorder="1" applyAlignment="1" applyProtection="1">
      <alignment horizontal="center" vertical="center" wrapText="1"/>
    </xf>
    <xf numFmtId="2" fontId="28" fillId="4" borderId="11" xfId="11" applyNumberFormat="1" applyFont="1" applyFill="1" applyBorder="1" applyAlignment="1" applyProtection="1">
      <alignment horizontal="center" vertical="center" wrapText="1"/>
    </xf>
    <xf numFmtId="2" fontId="28" fillId="4" borderId="5" xfId="11" applyNumberFormat="1" applyFont="1" applyFill="1" applyBorder="1" applyAlignment="1" applyProtection="1">
      <alignment horizontal="center" vertical="center" wrapText="1"/>
    </xf>
    <xf numFmtId="0" fontId="22" fillId="0" borderId="3" xfId="11" applyFont="1" applyFill="1" applyBorder="1" applyAlignment="1" applyProtection="1">
      <alignment vertical="center"/>
    </xf>
    <xf numFmtId="0" fontId="22" fillId="0" borderId="3" xfId="11" applyFont="1" applyFill="1" applyBorder="1" applyAlignment="1" applyProtection="1">
      <alignment horizontal="center" vertical="center" wrapText="1"/>
    </xf>
    <xf numFmtId="0" fontId="22" fillId="0" borderId="3" xfId="11" applyFont="1" applyFill="1" applyBorder="1" applyAlignment="1" applyProtection="1">
      <alignment horizontal="left" vertical="center" wrapText="1"/>
    </xf>
    <xf numFmtId="2" fontId="31" fillId="0" borderId="3" xfId="11" applyNumberFormat="1" applyFont="1" applyFill="1" applyBorder="1" applyAlignment="1" applyProtection="1">
      <alignment horizontal="center" vertical="center" wrapText="1"/>
    </xf>
    <xf numFmtId="0" fontId="22" fillId="0" borderId="3" xfId="11" applyFont="1" applyFill="1" applyBorder="1" applyAlignment="1" applyProtection="1">
      <alignment horizontal="left" vertical="center"/>
    </xf>
    <xf numFmtId="0" fontId="22" fillId="0" borderId="3" xfId="11" applyFont="1" applyFill="1" applyBorder="1" applyAlignment="1" applyProtection="1">
      <alignment vertical="center" wrapText="1"/>
    </xf>
    <xf numFmtId="2" fontId="28" fillId="0" borderId="11" xfId="11" applyNumberFormat="1" applyFont="1" applyBorder="1" applyAlignment="1" applyProtection="1">
      <alignment horizontal="center" vertical="center" wrapText="1"/>
    </xf>
    <xf numFmtId="2" fontId="28" fillId="0" borderId="3" xfId="11" applyNumberFormat="1" applyFont="1" applyBorder="1" applyAlignment="1" applyProtection="1">
      <alignment horizontal="center" vertical="center" wrapText="1"/>
    </xf>
    <xf numFmtId="2" fontId="29" fillId="0" borderId="0" xfId="11" applyNumberFormat="1" applyFont="1" applyAlignment="1" applyProtection="1">
      <alignment vertical="center" wrapText="1"/>
    </xf>
    <xf numFmtId="0" fontId="29" fillId="0" borderId="0" xfId="11" applyFont="1" applyAlignment="1" applyProtection="1">
      <alignment vertical="center" wrapText="1"/>
    </xf>
    <xf numFmtId="0" fontId="10" fillId="0" borderId="3" xfId="0" applyFont="1" applyFill="1" applyBorder="1" applyAlignment="1" applyProtection="1">
      <alignment horizontal="left" vertical="center" wrapText="1"/>
      <protection locked="0"/>
    </xf>
    <xf numFmtId="0" fontId="10" fillId="0" borderId="3" xfId="0" applyFont="1" applyFill="1" applyBorder="1" applyAlignment="1" applyProtection="1">
      <alignment vertical="center" wrapText="1"/>
      <protection locked="0"/>
    </xf>
    <xf numFmtId="0" fontId="10" fillId="0" borderId="0" xfId="0" applyFont="1" applyFill="1" applyAlignment="1" applyProtection="1">
      <alignment horizontal="left" vertical="center" wrapText="1"/>
      <protection locked="0"/>
    </xf>
    <xf numFmtId="0" fontId="10" fillId="4" borderId="3" xfId="0" applyFont="1" applyFill="1" applyBorder="1" applyAlignment="1" applyProtection="1">
      <alignment horizontal="left" vertical="center" wrapText="1"/>
    </xf>
    <xf numFmtId="2" fontId="10" fillId="4" borderId="11" xfId="0" applyNumberFormat="1" applyFont="1" applyFill="1" applyBorder="1" applyAlignment="1" applyProtection="1">
      <alignment horizontal="center" vertical="center" wrapText="1"/>
    </xf>
    <xf numFmtId="0" fontId="10" fillId="0" borderId="3" xfId="0" applyFont="1" applyFill="1" applyBorder="1" applyAlignment="1" applyProtection="1">
      <alignment horizontal="left" vertical="center" wrapText="1"/>
    </xf>
    <xf numFmtId="0" fontId="10" fillId="0" borderId="3" xfId="0" applyFont="1" applyFill="1" applyBorder="1" applyAlignment="1" applyProtection="1">
      <alignment vertical="center" wrapText="1"/>
    </xf>
    <xf numFmtId="2" fontId="10" fillId="0" borderId="11" xfId="0" applyNumberFormat="1" applyFont="1" applyFill="1" applyBorder="1" applyAlignment="1" applyProtection="1">
      <alignment vertical="center" wrapText="1"/>
    </xf>
    <xf numFmtId="2" fontId="7" fillId="7" borderId="0" xfId="0" applyNumberFormat="1" applyFont="1" applyFill="1" applyAlignment="1" applyProtection="1">
      <alignment vertical="center" wrapText="1"/>
      <protection locked="0"/>
    </xf>
    <xf numFmtId="0" fontId="7" fillId="7" borderId="0" xfId="0" applyFont="1" applyFill="1" applyAlignment="1" applyProtection="1">
      <alignment vertical="center" wrapText="1"/>
      <protection locked="0"/>
    </xf>
    <xf numFmtId="0" fontId="24" fillId="0" borderId="3" xfId="0" applyFont="1" applyFill="1" applyBorder="1" applyAlignment="1" applyProtection="1">
      <alignment horizontal="center" vertical="center"/>
    </xf>
    <xf numFmtId="0" fontId="24" fillId="0" borderId="3" xfId="0" applyFont="1" applyFill="1" applyBorder="1" applyAlignment="1" applyProtection="1">
      <alignment vertical="center"/>
    </xf>
    <xf numFmtId="0" fontId="24" fillId="0" borderId="3" xfId="0" applyFont="1" applyFill="1" applyBorder="1" applyAlignment="1" applyProtection="1">
      <alignment horizontal="center" vertical="center" wrapText="1"/>
    </xf>
    <xf numFmtId="0" fontId="24" fillId="0" borderId="3" xfId="0" applyFont="1" applyFill="1" applyBorder="1" applyAlignment="1" applyProtection="1">
      <alignment horizontal="left" vertical="center" wrapText="1"/>
    </xf>
    <xf numFmtId="0" fontId="32" fillId="0" borderId="3" xfId="0" applyFont="1" applyFill="1" applyBorder="1" applyAlignment="1" applyProtection="1">
      <alignment vertical="center"/>
    </xf>
    <xf numFmtId="0" fontId="7" fillId="0" borderId="3" xfId="0" applyFont="1" applyFill="1" applyBorder="1" applyAlignment="1" applyProtection="1">
      <alignment horizontal="center" vertical="center" wrapText="1"/>
    </xf>
    <xf numFmtId="0" fontId="24" fillId="0" borderId="3" xfId="0" applyFont="1" applyFill="1" applyBorder="1" applyAlignment="1" applyProtection="1">
      <alignment vertical="center" wrapText="1"/>
    </xf>
    <xf numFmtId="2" fontId="19" fillId="0" borderId="3" xfId="0" applyNumberFormat="1" applyFont="1" applyBorder="1" applyAlignment="1" applyProtection="1">
      <alignment horizontal="right" vertical="center" wrapText="1"/>
      <protection locked="0"/>
    </xf>
    <xf numFmtId="2" fontId="38" fillId="0" borderId="3" xfId="0" applyNumberFormat="1" applyFont="1" applyBorder="1" applyAlignment="1" applyProtection="1">
      <alignment horizontal="right" vertical="center" wrapText="1"/>
    </xf>
    <xf numFmtId="2" fontId="38" fillId="0" borderId="10" xfId="0" applyNumberFormat="1" applyFont="1" applyBorder="1" applyAlignment="1" applyProtection="1">
      <alignment horizontal="right" vertical="center" wrapText="1"/>
    </xf>
    <xf numFmtId="2" fontId="38" fillId="0" borderId="6" xfId="0" applyNumberFormat="1" applyFont="1" applyBorder="1" applyAlignment="1" applyProtection="1">
      <alignment horizontal="right" vertical="center" wrapText="1"/>
    </xf>
    <xf numFmtId="2" fontId="39" fillId="0" borderId="0" xfId="0" applyNumberFormat="1" applyFont="1" applyAlignment="1" applyProtection="1">
      <alignment vertical="center" wrapText="1"/>
    </xf>
    <xf numFmtId="0" fontId="39" fillId="0" borderId="3" xfId="0" applyFont="1" applyBorder="1" applyAlignment="1" applyProtection="1">
      <alignment horizontal="left" vertical="center" wrapText="1"/>
    </xf>
    <xf numFmtId="0" fontId="38" fillId="0" borderId="3" xfId="0" applyFont="1" applyBorder="1" applyAlignment="1" applyProtection="1">
      <alignment horizontal="center" vertical="center" wrapText="1"/>
    </xf>
    <xf numFmtId="0" fontId="39" fillId="0" borderId="0" xfId="0" applyFont="1" applyAlignment="1" applyProtection="1">
      <alignment vertical="center" wrapText="1"/>
    </xf>
    <xf numFmtId="2" fontId="7" fillId="0" borderId="3" xfId="0" applyNumberFormat="1" applyFont="1" applyBorder="1" applyAlignment="1" applyProtection="1">
      <alignment horizontal="right" vertical="center" wrapText="1"/>
      <protection locked="0"/>
    </xf>
    <xf numFmtId="2" fontId="10" fillId="0" borderId="0" xfId="0" applyNumberFormat="1" applyFont="1" applyAlignment="1" applyProtection="1">
      <alignment horizontal="left" vertical="center" wrapText="1"/>
      <protection locked="0"/>
    </xf>
    <xf numFmtId="164" fontId="10" fillId="4" borderId="5" xfId="0" applyNumberFormat="1" applyFont="1" applyFill="1" applyBorder="1" applyAlignment="1" applyProtection="1">
      <alignment horizontal="center" vertical="top" wrapText="1"/>
    </xf>
    <xf numFmtId="2" fontId="10" fillId="4" borderId="5" xfId="0" applyNumberFormat="1" applyFont="1" applyFill="1" applyBorder="1" applyAlignment="1" applyProtection="1">
      <alignment horizontal="left" vertical="center" wrapText="1"/>
    </xf>
    <xf numFmtId="0" fontId="17" fillId="0" borderId="3" xfId="0" applyFont="1" applyBorder="1" applyAlignment="1" applyProtection="1">
      <alignment horizontal="left" vertical="center" wrapText="1"/>
    </xf>
    <xf numFmtId="0" fontId="17" fillId="0" borderId="3" xfId="7" applyFont="1" applyBorder="1" applyAlignment="1" applyProtection="1">
      <alignment vertical="center" wrapText="1"/>
    </xf>
    <xf numFmtId="0" fontId="17" fillId="0" borderId="3" xfId="8" applyFont="1" applyBorder="1" applyAlignment="1" applyProtection="1">
      <alignment horizontal="left" vertical="center"/>
    </xf>
    <xf numFmtId="0" fontId="17" fillId="0" borderId="3" xfId="1" applyFont="1" applyBorder="1" applyAlignment="1" applyProtection="1">
      <alignment horizontal="left" vertical="center" wrapText="1"/>
    </xf>
    <xf numFmtId="2" fontId="7" fillId="0" borderId="0" xfId="0" applyNumberFormat="1" applyFont="1" applyAlignment="1" applyProtection="1">
      <alignment horizontal="right" vertical="center" wrapText="1"/>
    </xf>
    <xf numFmtId="0" fontId="10" fillId="0" borderId="0" xfId="0" applyFont="1" applyAlignment="1" applyProtection="1">
      <alignment horizontal="right" vertical="center" wrapText="1"/>
    </xf>
    <xf numFmtId="0" fontId="7" fillId="0" borderId="0" xfId="0" applyFont="1" applyAlignment="1" applyProtection="1">
      <alignment horizontal="right" vertical="center" wrapText="1"/>
    </xf>
    <xf numFmtId="0" fontId="40" fillId="0" borderId="0" xfId="0" applyFont="1" applyAlignment="1" applyProtection="1">
      <alignment vertical="center" wrapText="1"/>
      <protection locked="0"/>
    </xf>
    <xf numFmtId="0" fontId="23" fillId="0" borderId="0" xfId="0" applyFont="1" applyAlignment="1" applyProtection="1">
      <alignment horizontal="center" vertical="center" wrapText="1"/>
      <protection locked="0"/>
    </xf>
    <xf numFmtId="2" fontId="40" fillId="0" borderId="3" xfId="0" applyNumberFormat="1" applyFont="1" applyFill="1" applyBorder="1" applyAlignment="1" applyProtection="1">
      <alignment horizontal="right" vertical="center" wrapText="1"/>
      <protection locked="0"/>
    </xf>
    <xf numFmtId="0" fontId="40" fillId="0" borderId="0" xfId="0" applyFont="1" applyAlignment="1" applyProtection="1">
      <alignment horizontal="center" vertical="center" wrapText="1"/>
      <protection locked="0"/>
    </xf>
    <xf numFmtId="2" fontId="41" fillId="0" borderId="3" xfId="0" applyNumberFormat="1" applyFont="1" applyFill="1" applyBorder="1" applyAlignment="1" applyProtection="1">
      <alignment horizontal="right" vertical="center" wrapText="1"/>
      <protection locked="0"/>
    </xf>
    <xf numFmtId="0" fontId="40" fillId="0" borderId="0" xfId="0" applyFont="1" applyAlignment="1" applyProtection="1">
      <alignment horizontal="left" vertical="center" wrapText="1"/>
      <protection locked="0"/>
    </xf>
    <xf numFmtId="2" fontId="40" fillId="0" borderId="0" xfId="0" applyNumberFormat="1" applyFont="1" applyAlignment="1" applyProtection="1">
      <alignment vertical="center" wrapText="1"/>
      <protection locked="0"/>
    </xf>
    <xf numFmtId="0" fontId="23" fillId="4" borderId="3" xfId="0" applyFont="1" applyFill="1" applyBorder="1" applyAlignment="1" applyProtection="1">
      <alignment vertical="center" wrapText="1"/>
    </xf>
    <xf numFmtId="0" fontId="40" fillId="4" borderId="3" xfId="0" applyFont="1" applyFill="1" applyBorder="1" applyAlignment="1" applyProtection="1">
      <alignment horizontal="left" vertical="center" wrapText="1"/>
    </xf>
    <xf numFmtId="0" fontId="23" fillId="4" borderId="3" xfId="0" applyFont="1" applyFill="1" applyBorder="1" applyAlignment="1" applyProtection="1">
      <alignment horizontal="center" vertical="center" wrapText="1"/>
    </xf>
    <xf numFmtId="2" fontId="23" fillId="4" borderId="3" xfId="0" applyNumberFormat="1" applyFont="1" applyFill="1" applyBorder="1" applyAlignment="1" applyProtection="1">
      <alignment horizontal="center" vertical="center" wrapText="1"/>
    </xf>
    <xf numFmtId="0" fontId="41" fillId="0" borderId="3" xfId="0" applyFont="1" applyFill="1" applyBorder="1" applyAlignment="1" applyProtection="1">
      <alignment horizontal="center" vertical="center"/>
    </xf>
    <xf numFmtId="0" fontId="23" fillId="0" borderId="3" xfId="0" applyFont="1" applyFill="1" applyBorder="1" applyAlignment="1" applyProtection="1">
      <alignment horizontal="center" vertical="center" wrapText="1"/>
    </xf>
    <xf numFmtId="0" fontId="41" fillId="0" borderId="3" xfId="0" applyFont="1" applyFill="1" applyBorder="1" applyAlignment="1" applyProtection="1">
      <alignment horizontal="left" vertical="center"/>
    </xf>
    <xf numFmtId="2" fontId="42" fillId="0" borderId="3" xfId="0" applyNumberFormat="1" applyFont="1" applyFill="1" applyBorder="1" applyAlignment="1" applyProtection="1">
      <alignment horizontal="right" vertical="center"/>
    </xf>
    <xf numFmtId="0" fontId="41" fillId="0" borderId="3" xfId="0" applyFont="1" applyFill="1" applyBorder="1" applyAlignment="1" applyProtection="1">
      <alignment horizontal="center"/>
    </xf>
    <xf numFmtId="0" fontId="41" fillId="0" borderId="3" xfId="0" applyFont="1" applyFill="1" applyBorder="1" applyAlignment="1" applyProtection="1">
      <alignment horizontal="left"/>
    </xf>
    <xf numFmtId="0" fontId="41" fillId="0" borderId="3" xfId="0" applyFont="1" applyFill="1" applyBorder="1" applyAlignment="1" applyProtection="1">
      <alignment vertical="center" wrapText="1"/>
    </xf>
    <xf numFmtId="0" fontId="41" fillId="0" borderId="3" xfId="0" applyFont="1" applyFill="1" applyBorder="1" applyAlignment="1" applyProtection="1">
      <alignment horizontal="left" vertical="center" wrapText="1"/>
    </xf>
    <xf numFmtId="0" fontId="41" fillId="0" borderId="3" xfId="0" applyFont="1" applyFill="1" applyBorder="1" applyAlignment="1" applyProtection="1">
      <alignment horizontal="left" wrapText="1"/>
    </xf>
    <xf numFmtId="0" fontId="23" fillId="0" borderId="3" xfId="0" applyFont="1" applyFill="1" applyBorder="1" applyAlignment="1" applyProtection="1">
      <alignment horizontal="left" vertical="center" wrapText="1"/>
    </xf>
    <xf numFmtId="0" fontId="23" fillId="0" borderId="5" xfId="0" applyFont="1" applyFill="1" applyBorder="1" applyAlignment="1" applyProtection="1">
      <alignment horizontal="left" vertical="center" wrapText="1"/>
    </xf>
    <xf numFmtId="2" fontId="23" fillId="0" borderId="3" xfId="0" applyNumberFormat="1" applyFont="1" applyFill="1" applyBorder="1" applyAlignment="1" applyProtection="1">
      <alignment horizontal="right" vertical="center" wrapText="1"/>
    </xf>
    <xf numFmtId="0" fontId="23" fillId="0" borderId="0" xfId="0" applyFont="1" applyAlignment="1" applyProtection="1">
      <alignment vertical="center" wrapText="1"/>
    </xf>
    <xf numFmtId="0" fontId="40" fillId="0" borderId="0" xfId="0" applyFont="1" applyAlignment="1" applyProtection="1">
      <alignment horizontal="left" vertical="center" wrapText="1"/>
    </xf>
    <xf numFmtId="0" fontId="40" fillId="0" borderId="3" xfId="0" applyFont="1" applyBorder="1" applyAlignment="1" applyProtection="1">
      <alignment vertical="center" wrapText="1"/>
    </xf>
    <xf numFmtId="2" fontId="40" fillId="0" borderId="3" xfId="0" applyNumberFormat="1" applyFont="1" applyBorder="1" applyAlignment="1" applyProtection="1">
      <alignment horizontal="right" vertical="center" wrapText="1"/>
    </xf>
    <xf numFmtId="0" fontId="40" fillId="0" borderId="0" xfId="0" applyFont="1" applyAlignment="1" applyProtection="1">
      <alignment vertical="center" wrapText="1"/>
    </xf>
    <xf numFmtId="2" fontId="40" fillId="0" borderId="4" xfId="0" applyNumberFormat="1" applyFont="1" applyFill="1" applyBorder="1" applyAlignment="1" applyProtection="1">
      <alignment horizontal="right" vertical="center" wrapText="1"/>
      <protection locked="0"/>
    </xf>
    <xf numFmtId="0" fontId="23" fillId="4" borderId="4" xfId="0" applyFont="1" applyFill="1" applyBorder="1" applyAlignment="1" applyProtection="1">
      <alignment horizontal="left" vertical="center" wrapText="1"/>
    </xf>
    <xf numFmtId="0" fontId="23" fillId="4" borderId="4" xfId="0" applyFont="1" applyFill="1" applyBorder="1" applyAlignment="1" applyProtection="1">
      <alignment horizontal="center" vertical="center" wrapText="1"/>
    </xf>
    <xf numFmtId="2" fontId="23" fillId="4" borderId="4" xfId="0" applyNumberFormat="1" applyFont="1" applyFill="1" applyBorder="1" applyAlignment="1" applyProtection="1">
      <alignment horizontal="center" vertical="center" wrapText="1"/>
    </xf>
    <xf numFmtId="2" fontId="23" fillId="4" borderId="8" xfId="0" applyNumberFormat="1" applyFont="1" applyFill="1" applyBorder="1" applyAlignment="1" applyProtection="1">
      <alignment horizontal="center" vertical="center" wrapText="1"/>
    </xf>
    <xf numFmtId="0" fontId="41" fillId="0" borderId="3" xfId="0" applyFont="1" applyFill="1" applyBorder="1" applyAlignment="1" applyProtection="1">
      <alignment horizontal="center" vertical="center" wrapText="1"/>
    </xf>
    <xf numFmtId="0" fontId="42" fillId="0" borderId="3" xfId="0" applyFont="1" applyFill="1" applyBorder="1" applyAlignment="1" applyProtection="1">
      <alignment vertical="center" wrapText="1"/>
    </xf>
    <xf numFmtId="2" fontId="42" fillId="0" borderId="3" xfId="0" applyNumberFormat="1" applyFont="1" applyFill="1" applyBorder="1" applyAlignment="1" applyProtection="1">
      <alignment horizontal="right" vertical="center" wrapText="1"/>
    </xf>
    <xf numFmtId="0" fontId="41" fillId="0" borderId="4" xfId="0" applyFont="1" applyFill="1" applyBorder="1" applyAlignment="1" applyProtection="1">
      <alignment vertical="center"/>
    </xf>
    <xf numFmtId="0" fontId="23" fillId="0" borderId="4" xfId="0" applyFont="1" applyFill="1" applyBorder="1" applyAlignment="1" applyProtection="1">
      <alignment vertical="center" wrapText="1"/>
    </xf>
    <xf numFmtId="0" fontId="41" fillId="0" borderId="4" xfId="0" applyFont="1" applyFill="1" applyBorder="1" applyAlignment="1" applyProtection="1">
      <alignment vertical="center" wrapText="1"/>
    </xf>
    <xf numFmtId="0" fontId="40" fillId="0" borderId="3" xfId="0" applyFont="1" applyFill="1" applyBorder="1" applyAlignment="1" applyProtection="1">
      <alignment horizontal="left" vertical="center" wrapText="1"/>
    </xf>
    <xf numFmtId="2" fontId="23" fillId="0" borderId="11" xfId="0" applyNumberFormat="1" applyFont="1" applyFill="1" applyBorder="1" applyAlignment="1" applyProtection="1">
      <alignment horizontal="right" vertical="center" wrapText="1"/>
    </xf>
    <xf numFmtId="0" fontId="40" fillId="0" borderId="3" xfId="0" applyFont="1" applyBorder="1" applyAlignment="1" applyProtection="1">
      <alignment horizontal="left" vertical="center" wrapText="1"/>
    </xf>
    <xf numFmtId="0" fontId="23" fillId="0" borderId="3" xfId="0" applyFont="1" applyBorder="1" applyAlignment="1" applyProtection="1">
      <alignment horizontal="center" vertical="center" wrapText="1"/>
    </xf>
    <xf numFmtId="2" fontId="23" fillId="0" borderId="3" xfId="0" applyNumberFormat="1" applyFont="1" applyBorder="1" applyAlignment="1" applyProtection="1">
      <alignment horizontal="right" vertical="center" wrapText="1"/>
    </xf>
    <xf numFmtId="0" fontId="19" fillId="0" borderId="6" xfId="0" applyFont="1" applyBorder="1" applyAlignment="1" applyProtection="1">
      <alignment horizontal="left" vertical="center" wrapText="1"/>
    </xf>
    <xf numFmtId="0" fontId="19" fillId="5" borderId="6" xfId="0" applyFont="1" applyFill="1" applyBorder="1" applyAlignment="1" applyProtection="1">
      <alignment horizontal="left" vertical="center" wrapText="1"/>
    </xf>
    <xf numFmtId="0" fontId="19" fillId="0" borderId="3" xfId="0" applyFont="1" applyBorder="1" applyAlignment="1" applyProtection="1">
      <alignment vertical="center" wrapText="1"/>
    </xf>
    <xf numFmtId="0" fontId="19" fillId="5" borderId="3" xfId="0" applyFont="1" applyFill="1" applyBorder="1" applyAlignment="1" applyProtection="1">
      <alignment vertical="center" wrapText="1"/>
    </xf>
    <xf numFmtId="0" fontId="19" fillId="0" borderId="6" xfId="0" applyFont="1" applyBorder="1" applyAlignment="1" applyProtection="1">
      <alignment vertical="center" wrapText="1"/>
    </xf>
    <xf numFmtId="0" fontId="19" fillId="5" borderId="6" xfId="0" applyFont="1" applyFill="1" applyBorder="1" applyAlignment="1" applyProtection="1">
      <alignment vertical="center" wrapText="1"/>
    </xf>
    <xf numFmtId="2" fontId="26" fillId="0" borderId="3" xfId="0" applyNumberFormat="1" applyFont="1" applyBorder="1" applyAlignment="1" applyProtection="1">
      <alignment vertical="center" wrapText="1"/>
      <protection locked="0"/>
    </xf>
    <xf numFmtId="2" fontId="15" fillId="0" borderId="3" xfId="0" applyNumberFormat="1" applyFont="1" applyBorder="1" applyAlignment="1" applyProtection="1">
      <alignment horizontal="right" vertical="center" wrapText="1" indent="2"/>
      <protection locked="0"/>
    </xf>
    <xf numFmtId="2" fontId="26" fillId="0" borderId="3" xfId="0" applyNumberFormat="1" applyFont="1" applyBorder="1" applyAlignment="1" applyProtection="1">
      <alignment horizontal="right" vertical="center" wrapText="1" indent="2"/>
      <protection locked="0"/>
    </xf>
    <xf numFmtId="2" fontId="43" fillId="4" borderId="3" xfId="0" applyNumberFormat="1" applyFont="1" applyFill="1" applyBorder="1" applyAlignment="1" applyProtection="1">
      <alignment vertical="center" wrapText="1"/>
    </xf>
    <xf numFmtId="2" fontId="10" fillId="2" borderId="0" xfId="0" applyNumberFormat="1" applyFont="1" applyFill="1" applyAlignment="1" applyProtection="1">
      <alignment horizontal="center" vertical="center" wrapText="1"/>
    </xf>
    <xf numFmtId="2" fontId="15" fillId="4" borderId="3" xfId="0" applyNumberFormat="1" applyFont="1" applyFill="1" applyBorder="1" applyAlignment="1" applyProtection="1">
      <alignment horizontal="left" vertical="center" wrapText="1"/>
    </xf>
    <xf numFmtId="2" fontId="15" fillId="4" borderId="3" xfId="0" applyNumberFormat="1" applyFont="1" applyFill="1" applyBorder="1" applyAlignment="1" applyProtection="1">
      <alignment horizontal="center" vertical="center" wrapText="1"/>
    </xf>
    <xf numFmtId="2" fontId="26" fillId="0" borderId="3" xfId="0" applyNumberFormat="1" applyFont="1" applyBorder="1" applyAlignment="1" applyProtection="1">
      <alignment horizontal="left" vertical="center" wrapText="1"/>
    </xf>
    <xf numFmtId="2" fontId="26" fillId="0" borderId="3" xfId="0" applyNumberFormat="1" applyFont="1" applyBorder="1" applyAlignment="1" applyProtection="1">
      <alignment vertical="center" wrapText="1"/>
    </xf>
    <xf numFmtId="2" fontId="15" fillId="0" borderId="3" xfId="0" applyNumberFormat="1" applyFont="1" applyBorder="1" applyAlignment="1" applyProtection="1">
      <alignment horizontal="right" vertical="center" wrapText="1" indent="2"/>
    </xf>
    <xf numFmtId="2" fontId="44" fillId="0" borderId="3" xfId="0" applyNumberFormat="1" applyFont="1" applyBorder="1" applyAlignment="1" applyProtection="1">
      <alignment horizontal="right" vertical="center" wrapText="1" indent="2"/>
    </xf>
    <xf numFmtId="3" fontId="7" fillId="0" borderId="0" xfId="0" applyNumberFormat="1" applyFont="1" applyProtection="1">
      <protection locked="0"/>
    </xf>
    <xf numFmtId="0" fontId="31" fillId="4" borderId="3" xfId="0" applyFont="1" applyFill="1" applyBorder="1" applyAlignment="1" applyProtection="1">
      <alignment vertical="center" wrapText="1"/>
    </xf>
    <xf numFmtId="0" fontId="31" fillId="4" borderId="3" xfId="0" applyFont="1" applyFill="1" applyBorder="1" applyAlignment="1" applyProtection="1">
      <alignment horizontal="center" vertical="center" wrapText="1"/>
    </xf>
    <xf numFmtId="2" fontId="31" fillId="4" borderId="3" xfId="0" applyNumberFormat="1" applyFont="1" applyFill="1" applyBorder="1" applyAlignment="1" applyProtection="1">
      <alignment horizontal="center" vertical="center" wrapText="1"/>
    </xf>
    <xf numFmtId="0" fontId="22" fillId="6" borderId="3" xfId="0" applyFont="1" applyFill="1" applyBorder="1" applyAlignment="1" applyProtection="1">
      <alignment horizontal="center" vertical="center" wrapText="1"/>
    </xf>
    <xf numFmtId="0" fontId="22" fillId="0" borderId="3" xfId="0" applyFont="1" applyBorder="1" applyAlignment="1" applyProtection="1">
      <alignment horizontal="center" vertical="center" wrapText="1"/>
    </xf>
    <xf numFmtId="0" fontId="22" fillId="6" borderId="3" xfId="0" applyFont="1" applyFill="1" applyBorder="1" applyAlignment="1" applyProtection="1">
      <alignment horizontal="left" vertical="center" wrapText="1"/>
    </xf>
    <xf numFmtId="2" fontId="31" fillId="6" borderId="3" xfId="0" applyNumberFormat="1" applyFont="1" applyFill="1" applyBorder="1" applyAlignment="1" applyProtection="1">
      <alignment horizontal="center" vertical="center" wrapText="1"/>
    </xf>
    <xf numFmtId="2" fontId="31" fillId="0" borderId="3" xfId="0" applyNumberFormat="1" applyFont="1" applyBorder="1" applyAlignment="1" applyProtection="1">
      <alignment horizontal="center" vertical="center"/>
    </xf>
    <xf numFmtId="0" fontId="31" fillId="6" borderId="3" xfId="0" applyFont="1" applyFill="1" applyBorder="1" applyAlignment="1" applyProtection="1">
      <alignment horizontal="center" vertical="center" wrapText="1"/>
    </xf>
    <xf numFmtId="0" fontId="22" fillId="0" borderId="3" xfId="0" applyFont="1" applyBorder="1" applyAlignment="1" applyProtection="1">
      <alignment horizontal="center" vertical="center"/>
    </xf>
    <xf numFmtId="2" fontId="10" fillId="5" borderId="3" xfId="0" applyNumberFormat="1" applyFont="1" applyFill="1" applyBorder="1" applyAlignment="1" applyProtection="1">
      <alignment horizontal="right" vertical="center" wrapText="1"/>
    </xf>
    <xf numFmtId="0" fontId="10" fillId="0" borderId="4"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2" fontId="10" fillId="0" borderId="0" xfId="0" applyNumberFormat="1" applyFont="1" applyFill="1" applyBorder="1" applyAlignment="1" applyProtection="1">
      <alignment vertical="center" wrapText="1"/>
      <protection locked="0"/>
    </xf>
    <xf numFmtId="2" fontId="10" fillId="0" borderId="0" xfId="0" applyNumberFormat="1" applyFont="1" applyBorder="1" applyAlignment="1" applyProtection="1">
      <alignment vertical="center" wrapText="1"/>
      <protection locked="0"/>
    </xf>
    <xf numFmtId="0" fontId="7" fillId="0" borderId="6" xfId="0" applyFont="1" applyBorder="1" applyAlignment="1" applyProtection="1">
      <alignment horizontal="left" vertical="center" wrapText="1"/>
    </xf>
    <xf numFmtId="2" fontId="10" fillId="0" borderId="0" xfId="0" applyNumberFormat="1" applyFont="1" applyBorder="1" applyAlignment="1" applyProtection="1">
      <alignment vertical="center" wrapText="1"/>
    </xf>
    <xf numFmtId="0" fontId="10" fillId="0" borderId="3"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13" fillId="4" borderId="3" xfId="0" applyFont="1" applyFill="1" applyBorder="1" applyAlignment="1" applyProtection="1">
      <alignment horizontal="center" vertical="center" wrapText="1"/>
    </xf>
    <xf numFmtId="0" fontId="10" fillId="4" borderId="5" xfId="0" applyFont="1" applyFill="1" applyBorder="1" applyAlignment="1" applyProtection="1">
      <alignment horizontal="center" vertical="center" wrapText="1"/>
    </xf>
    <xf numFmtId="0" fontId="10" fillId="4" borderId="7" xfId="0" applyFont="1" applyFill="1" applyBorder="1" applyAlignment="1" applyProtection="1">
      <alignment horizontal="center" vertical="center" wrapText="1"/>
    </xf>
    <xf numFmtId="0" fontId="10" fillId="4" borderId="3" xfId="0" applyFont="1" applyFill="1" applyBorder="1" applyAlignment="1" applyProtection="1">
      <alignment horizontal="center" vertical="center" wrapText="1"/>
    </xf>
    <xf numFmtId="0" fontId="38" fillId="0" borderId="3" xfId="0" applyFont="1" applyBorder="1" applyAlignment="1" applyProtection="1">
      <alignment horizontal="center" vertical="center" wrapText="1"/>
    </xf>
    <xf numFmtId="2" fontId="22" fillId="0" borderId="3" xfId="0" applyNumberFormat="1" applyFont="1" applyBorder="1" applyAlignment="1" applyProtection="1">
      <alignment horizontal="center" vertical="center"/>
      <protection locked="0"/>
    </xf>
    <xf numFmtId="2" fontId="22" fillId="6" borderId="3" xfId="0" applyNumberFormat="1" applyFont="1" applyFill="1" applyBorder="1" applyAlignment="1" applyProtection="1">
      <alignment horizontal="center" vertical="center" wrapText="1"/>
      <protection locked="0"/>
    </xf>
    <xf numFmtId="2" fontId="21" fillId="0" borderId="3" xfId="0" applyNumberFormat="1" applyFont="1" applyBorder="1" applyAlignment="1" applyProtection="1">
      <alignment horizontal="right" vertical="center" wrapText="1"/>
      <protection locked="0"/>
    </xf>
    <xf numFmtId="2" fontId="21" fillId="0" borderId="3" xfId="9" applyNumberFormat="1" applyFont="1" applyBorder="1" applyAlignment="1" applyProtection="1">
      <alignment horizontal="right" vertical="center" wrapText="1"/>
      <protection locked="0"/>
    </xf>
    <xf numFmtId="2" fontId="21" fillId="0" borderId="3" xfId="0" applyNumberFormat="1" applyFont="1" applyBorder="1" applyAlignment="1" applyProtection="1">
      <alignment horizontal="right" vertical="center"/>
      <protection locked="0"/>
    </xf>
    <xf numFmtId="2" fontId="21" fillId="0" borderId="3" xfId="3" applyNumberFormat="1" applyFont="1" applyBorder="1" applyAlignment="1" applyProtection="1">
      <alignment horizontal="right" vertical="center"/>
      <protection locked="0"/>
    </xf>
    <xf numFmtId="2" fontId="36" fillId="0" borderId="3" xfId="0" applyNumberFormat="1" applyFont="1" applyBorder="1" applyAlignment="1" applyProtection="1">
      <alignment horizontal="right" vertical="center" wrapText="1"/>
      <protection locked="0"/>
    </xf>
    <xf numFmtId="2" fontId="6" fillId="5" borderId="3" xfId="0" applyNumberFormat="1" applyFont="1" applyFill="1" applyBorder="1" applyAlignment="1" applyProtection="1">
      <alignment horizontal="right" vertical="center" wrapText="1"/>
    </xf>
    <xf numFmtId="2" fontId="0" fillId="0" borderId="3" xfId="0" applyNumberFormat="1" applyBorder="1" applyAlignment="1" applyProtection="1">
      <alignment horizontal="right" vertical="center" wrapText="1"/>
      <protection locked="0"/>
    </xf>
    <xf numFmtId="2" fontId="0" fillId="0" borderId="3" xfId="0" applyNumberFormat="1" applyFont="1" applyBorder="1" applyAlignment="1" applyProtection="1">
      <alignment horizontal="right" vertical="center" wrapText="1"/>
      <protection locked="0"/>
    </xf>
    <xf numFmtId="0" fontId="2" fillId="5" borderId="3" xfId="0" applyFont="1" applyFill="1" applyBorder="1" applyAlignment="1" applyProtection="1">
      <alignment horizontal="right" vertical="center"/>
      <protection locked="0"/>
    </xf>
    <xf numFmtId="2" fontId="6" fillId="0" borderId="3" xfId="0" applyNumberFormat="1" applyFont="1" applyBorder="1" applyAlignment="1" applyProtection="1">
      <alignment horizontal="right" vertical="center" wrapText="1"/>
    </xf>
    <xf numFmtId="0" fontId="7" fillId="5" borderId="3" xfId="0" applyFont="1" applyFill="1" applyBorder="1" applyAlignment="1" applyProtection="1">
      <alignment horizontal="right" vertical="center" wrapText="1"/>
      <protection locked="0"/>
    </xf>
    <xf numFmtId="49" fontId="7" fillId="0" borderId="3" xfId="0" applyNumberFormat="1" applyFont="1" applyBorder="1" applyAlignment="1" applyProtection="1">
      <alignment horizontal="center" vertical="center"/>
    </xf>
    <xf numFmtId="0" fontId="7" fillId="5" borderId="3" xfId="0" applyFont="1" applyFill="1" applyBorder="1" applyAlignment="1" applyProtection="1">
      <alignment horizontal="right" vertical="center" wrapText="1"/>
    </xf>
    <xf numFmtId="49" fontId="7" fillId="0" borderId="3" xfId="0" applyNumberFormat="1" applyFont="1" applyBorder="1" applyAlignment="1" applyProtection="1">
      <alignment horizontal="center" vertical="center" readingOrder="1"/>
    </xf>
    <xf numFmtId="0" fontId="7" fillId="0" borderId="3" xfId="0" applyFont="1" applyBorder="1" applyAlignment="1" applyProtection="1">
      <alignment horizontal="center"/>
    </xf>
    <xf numFmtId="0" fontId="7" fillId="0" borderId="3" xfId="0" applyFont="1" applyBorder="1" applyAlignment="1" applyProtection="1">
      <alignment horizontal="right" vertical="center"/>
      <protection locked="0"/>
    </xf>
    <xf numFmtId="2" fontId="7" fillId="0" borderId="3" xfId="0" applyNumberFormat="1" applyFont="1" applyFill="1" applyBorder="1" applyAlignment="1" applyProtection="1">
      <alignment horizontal="right" vertical="center" wrapText="1"/>
      <protection locked="0"/>
    </xf>
    <xf numFmtId="0" fontId="23" fillId="0" borderId="0" xfId="0" applyFont="1" applyAlignment="1" applyProtection="1">
      <alignment horizontal="left" vertical="center" wrapText="1"/>
    </xf>
    <xf numFmtId="1" fontId="13" fillId="0" borderId="3" xfId="0" applyNumberFormat="1" applyFont="1" applyBorder="1" applyAlignment="1">
      <alignment horizontal="center" vertical="center" textRotation="90"/>
    </xf>
    <xf numFmtId="1" fontId="13" fillId="0" borderId="3" xfId="0" applyNumberFormat="1" applyFont="1" applyBorder="1" applyAlignment="1">
      <alignment horizontal="center" vertical="center"/>
    </xf>
    <xf numFmtId="0" fontId="7" fillId="0" borderId="3" xfId="0" applyFont="1" applyBorder="1" applyAlignment="1" applyProtection="1">
      <alignment horizontal="center" vertical="center" wrapText="1"/>
    </xf>
    <xf numFmtId="0" fontId="10" fillId="4" borderId="3" xfId="0" applyFont="1" applyFill="1" applyBorder="1" applyAlignment="1" applyProtection="1">
      <alignment horizontal="center" vertical="center" wrapText="1"/>
    </xf>
    <xf numFmtId="0" fontId="10" fillId="4" borderId="3" xfId="0" applyFont="1" applyFill="1" applyBorder="1" applyAlignment="1">
      <alignment horizontal="left" vertical="center" wrapText="1"/>
    </xf>
    <xf numFmtId="0" fontId="10" fillId="4" borderId="3" xfId="0" applyFont="1" applyFill="1" applyBorder="1" applyAlignment="1">
      <alignment horizontal="center" vertical="center" wrapText="1"/>
    </xf>
    <xf numFmtId="2" fontId="10" fillId="4"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textRotation="90" wrapText="1"/>
    </xf>
    <xf numFmtId="0" fontId="7" fillId="0" borderId="3" xfId="0" applyFont="1" applyFill="1" applyBorder="1" applyAlignment="1">
      <alignment horizontal="center" vertical="center" wrapText="1"/>
    </xf>
    <xf numFmtId="2" fontId="7" fillId="0" borderId="0" xfId="0" applyNumberFormat="1" applyFont="1" applyFill="1" applyAlignment="1">
      <alignment horizontal="center" vertical="center" wrapText="1"/>
    </xf>
    <xf numFmtId="2" fontId="10" fillId="0" borderId="0" xfId="0" applyNumberFormat="1" applyFont="1" applyFill="1" applyAlignment="1">
      <alignment horizontal="center" vertical="center" wrapText="1"/>
    </xf>
    <xf numFmtId="2" fontId="7" fillId="0" borderId="3" xfId="0" applyNumberFormat="1" applyFont="1" applyFill="1" applyBorder="1" applyAlignment="1">
      <alignment horizontal="left" vertical="center" wrapText="1"/>
    </xf>
    <xf numFmtId="2" fontId="10" fillId="0" borderId="3" xfId="0" applyNumberFormat="1" applyFont="1" applyFill="1" applyBorder="1" applyAlignment="1">
      <alignment horizontal="left" vertical="center" wrapText="1"/>
    </xf>
    <xf numFmtId="2" fontId="7" fillId="0" borderId="0" xfId="0" applyNumberFormat="1" applyFont="1" applyFill="1" applyAlignment="1">
      <alignment horizontal="left" vertical="center" wrapText="1"/>
    </xf>
    <xf numFmtId="2" fontId="7" fillId="0" borderId="3" xfId="0" applyNumberFormat="1" applyFont="1" applyBorder="1" applyAlignment="1" applyProtection="1">
      <alignment horizontal="left" vertical="center" wrapText="1"/>
      <protection locked="0"/>
    </xf>
    <xf numFmtId="166" fontId="29" fillId="0" borderId="11" xfId="11" applyNumberFormat="1" applyFont="1" applyBorder="1" applyAlignment="1" applyProtection="1">
      <alignment horizontal="center" vertical="center" wrapText="1"/>
      <protection locked="0"/>
    </xf>
    <xf numFmtId="166" fontId="29" fillId="0" borderId="3" xfId="11" applyNumberFormat="1" applyFont="1" applyBorder="1" applyAlignment="1" applyProtection="1">
      <alignment horizontal="center" vertical="center" wrapText="1"/>
      <protection locked="0"/>
    </xf>
    <xf numFmtId="166" fontId="29" fillId="0" borderId="11" xfId="16" applyNumberFormat="1" applyFont="1" applyBorder="1" applyAlignment="1" applyProtection="1">
      <alignment horizontal="center" vertical="center" wrapText="1"/>
      <protection locked="0"/>
    </xf>
    <xf numFmtId="166" fontId="29" fillId="0" borderId="3" xfId="16" applyNumberFormat="1" applyFont="1" applyBorder="1" applyAlignment="1" applyProtection="1">
      <alignment horizontal="center" vertical="center" wrapText="1"/>
      <protection locked="0"/>
    </xf>
    <xf numFmtId="166" fontId="29" fillId="0" borderId="11" xfId="16" applyNumberFormat="1" applyFont="1" applyFill="1" applyBorder="1" applyAlignment="1" applyProtection="1">
      <alignment horizontal="center" vertical="center" wrapText="1"/>
      <protection locked="0"/>
    </xf>
    <xf numFmtId="166" fontId="29" fillId="0" borderId="3" xfId="16" applyNumberFormat="1" applyFont="1" applyFill="1" applyBorder="1" applyAlignment="1" applyProtection="1">
      <alignment horizontal="center" vertical="center" wrapText="1"/>
      <protection locked="0"/>
    </xf>
    <xf numFmtId="166" fontId="22" fillId="0" borderId="11" xfId="16" applyNumberFormat="1" applyFont="1" applyBorder="1" applyAlignment="1" applyProtection="1">
      <alignment horizontal="center" vertical="center" wrapText="1"/>
      <protection locked="0"/>
    </xf>
    <xf numFmtId="166" fontId="22" fillId="0" borderId="3" xfId="16" applyNumberFormat="1" applyFont="1" applyBorder="1" applyAlignment="1" applyProtection="1">
      <alignment horizontal="center" vertical="center" wrapText="1"/>
      <protection locked="0"/>
    </xf>
    <xf numFmtId="0" fontId="22" fillId="0" borderId="3" xfId="16" applyFont="1" applyFill="1" applyBorder="1" applyAlignment="1" applyProtection="1">
      <alignment vertical="center"/>
    </xf>
    <xf numFmtId="0" fontId="22" fillId="0" borderId="3" xfId="16" applyFont="1" applyFill="1" applyBorder="1" applyAlignment="1" applyProtection="1">
      <alignment horizontal="center" vertical="center" wrapText="1"/>
    </xf>
    <xf numFmtId="0" fontId="29" fillId="0" borderId="3" xfId="0" applyFont="1" applyFill="1" applyBorder="1" applyAlignment="1">
      <alignment horizontal="left" vertical="top" wrapText="1"/>
    </xf>
    <xf numFmtId="2" fontId="29" fillId="0" borderId="0" xfId="16" applyNumberFormat="1" applyFont="1" applyFill="1" applyAlignment="1" applyProtection="1">
      <alignment vertical="center" wrapText="1"/>
      <protection locked="0"/>
    </xf>
    <xf numFmtId="0" fontId="29" fillId="0" borderId="0" xfId="16" applyFont="1" applyFill="1" applyAlignment="1" applyProtection="1">
      <alignment vertical="center" wrapText="1"/>
      <protection locked="0"/>
    </xf>
    <xf numFmtId="2" fontId="28" fillId="0" borderId="3" xfId="11" applyNumberFormat="1" applyFont="1" applyBorder="1" applyAlignment="1" applyProtection="1">
      <alignment horizontal="left" vertical="center" wrapText="1"/>
    </xf>
    <xf numFmtId="2" fontId="31" fillId="0" borderId="3" xfId="11" applyNumberFormat="1" applyFont="1" applyFill="1" applyBorder="1" applyAlignment="1" applyProtection="1">
      <alignment horizontal="left" vertical="center" wrapText="1"/>
    </xf>
    <xf numFmtId="2" fontId="29" fillId="0" borderId="0" xfId="11" applyNumberFormat="1" applyFont="1" applyAlignment="1" applyProtection="1">
      <alignment horizontal="left" vertical="center" wrapText="1"/>
      <protection locked="0"/>
    </xf>
    <xf numFmtId="0" fontId="19" fillId="0" borderId="6" xfId="0" applyFont="1" applyBorder="1" applyAlignment="1" applyProtection="1">
      <alignment horizontal="left" vertical="center"/>
    </xf>
    <xf numFmtId="0" fontId="19" fillId="5" borderId="3" xfId="0" applyFont="1" applyFill="1" applyBorder="1" applyAlignment="1" applyProtection="1">
      <alignment vertical="center"/>
    </xf>
    <xf numFmtId="0" fontId="0" fillId="0" borderId="3" xfId="0" applyBorder="1" applyProtection="1">
      <protection locked="0"/>
    </xf>
    <xf numFmtId="165" fontId="0" fillId="0" borderId="3" xfId="0" applyNumberFormat="1" applyBorder="1" applyProtection="1">
      <protection locked="0"/>
    </xf>
    <xf numFmtId="2" fontId="0" fillId="5" borderId="3" xfId="0" applyNumberFormat="1" applyFill="1" applyBorder="1" applyAlignment="1" applyProtection="1">
      <alignment vertical="center" wrapText="1"/>
      <protection locked="0"/>
    </xf>
    <xf numFmtId="2" fontId="0" fillId="0" borderId="3" xfId="0" applyNumberFormat="1" applyBorder="1" applyProtection="1">
      <protection locked="0"/>
    </xf>
    <xf numFmtId="2" fontId="0" fillId="0" borderId="3" xfId="0" applyNumberFormat="1" applyFill="1" applyBorder="1" applyAlignment="1" applyProtection="1">
      <alignment vertical="center" wrapText="1"/>
      <protection locked="0"/>
    </xf>
    <xf numFmtId="2" fontId="40" fillId="0" borderId="3" xfId="0" applyNumberFormat="1" applyFont="1" applyFill="1" applyBorder="1" applyAlignment="1" applyProtection="1">
      <alignment horizontal="center" vertical="center" wrapText="1"/>
      <protection locked="0"/>
    </xf>
    <xf numFmtId="2" fontId="40" fillId="0" borderId="3" xfId="0" applyNumberFormat="1" applyFont="1" applyFill="1" applyBorder="1" applyAlignment="1" applyProtection="1">
      <alignment vertical="center" wrapText="1"/>
      <protection locked="0"/>
    </xf>
    <xf numFmtId="2" fontId="40" fillId="0" borderId="4" xfId="0" applyNumberFormat="1" applyFont="1" applyFill="1" applyBorder="1" applyAlignment="1" applyProtection="1">
      <alignment horizontal="center" vertical="center" wrapText="1"/>
      <protection locked="0"/>
    </xf>
    <xf numFmtId="2" fontId="40" fillId="0" borderId="4" xfId="0" applyNumberFormat="1" applyFont="1" applyFill="1" applyBorder="1" applyAlignment="1" applyProtection="1">
      <alignment vertical="center" wrapText="1"/>
      <protection locked="0"/>
    </xf>
    <xf numFmtId="2" fontId="40" fillId="0" borderId="5" xfId="0" applyNumberFormat="1" applyFont="1" applyFill="1" applyBorder="1" applyAlignment="1" applyProtection="1">
      <alignment horizontal="center" vertical="center" wrapText="1"/>
      <protection locked="0"/>
    </xf>
    <xf numFmtId="2" fontId="40" fillId="0" borderId="3" xfId="0" applyNumberFormat="1" applyFont="1" applyFill="1" applyBorder="1" applyAlignment="1" applyProtection="1">
      <alignment horizontal="left" vertical="center" wrapText="1"/>
      <protection locked="0"/>
    </xf>
    <xf numFmtId="0" fontId="46" fillId="5" borderId="3" xfId="0" applyFont="1" applyFill="1" applyBorder="1" applyAlignment="1">
      <alignment vertical="center" wrapText="1"/>
    </xf>
    <xf numFmtId="2" fontId="40" fillId="5" borderId="3" xfId="0" applyNumberFormat="1" applyFont="1" applyFill="1" applyBorder="1" applyAlignment="1" applyProtection="1">
      <alignment horizontal="left" vertical="center" wrapText="1"/>
      <protection locked="0"/>
    </xf>
    <xf numFmtId="0" fontId="10" fillId="2" borderId="0" xfId="0" applyFont="1" applyFill="1" applyAlignment="1" applyProtection="1">
      <alignment horizontal="left" vertical="center" wrapText="1"/>
    </xf>
    <xf numFmtId="0" fontId="7" fillId="0" borderId="0" xfId="0" applyFont="1" applyAlignment="1" applyProtection="1">
      <alignment horizontal="left" vertical="center" wrapText="1"/>
    </xf>
    <xf numFmtId="2" fontId="10" fillId="3" borderId="0" xfId="0" applyNumberFormat="1" applyFont="1" applyFill="1" applyAlignment="1" applyProtection="1">
      <alignment horizontal="left" vertical="center" wrapText="1"/>
    </xf>
    <xf numFmtId="2" fontId="10" fillId="0" borderId="0" xfId="0" applyNumberFormat="1" applyFont="1" applyAlignment="1" applyProtection="1">
      <alignment horizontal="left" vertical="center" wrapText="1"/>
    </xf>
    <xf numFmtId="0" fontId="10" fillId="0" borderId="0" xfId="0" applyFont="1" applyAlignment="1" applyProtection="1">
      <alignment horizontal="left" vertical="center" wrapText="1"/>
    </xf>
    <xf numFmtId="2" fontId="10" fillId="0" borderId="3" xfId="0" applyNumberFormat="1" applyFont="1" applyBorder="1" applyAlignment="1" applyProtection="1">
      <alignment horizontal="left" vertical="center" wrapText="1"/>
    </xf>
    <xf numFmtId="0" fontId="10" fillId="0" borderId="0" xfId="0" applyFont="1" applyAlignment="1" applyProtection="1">
      <alignment horizontal="left" vertical="center" wrapText="1"/>
      <protection locked="0"/>
    </xf>
    <xf numFmtId="2" fontId="19" fillId="0" borderId="3" xfId="0" applyNumberFormat="1" applyFont="1" applyBorder="1" applyAlignment="1" applyProtection="1">
      <alignment horizontal="left" vertical="top" wrapText="1"/>
      <protection locked="0"/>
    </xf>
    <xf numFmtId="2" fontId="19" fillId="0" borderId="3" xfId="0" applyNumberFormat="1" applyFont="1" applyBorder="1" applyAlignment="1" applyProtection="1">
      <alignment horizontal="left" vertical="center" wrapText="1"/>
      <protection locked="0"/>
    </xf>
    <xf numFmtId="2" fontId="7" fillId="0" borderId="3" xfId="17" applyNumberFormat="1" applyFont="1" applyBorder="1" applyAlignment="1" applyProtection="1">
      <alignment horizontal="right" vertical="center" wrapText="1"/>
      <protection locked="0"/>
    </xf>
    <xf numFmtId="2" fontId="0" fillId="0" borderId="3" xfId="0" applyNumberFormat="1" applyFont="1" applyBorder="1" applyProtection="1">
      <protection locked="0"/>
    </xf>
    <xf numFmtId="0" fontId="0" fillId="0" borderId="3" xfId="0" applyFont="1" applyBorder="1" applyProtection="1">
      <protection locked="0"/>
    </xf>
    <xf numFmtId="0" fontId="0" fillId="0" borderId="3" xfId="0" applyFont="1" applyBorder="1" applyAlignment="1" applyProtection="1">
      <alignment wrapText="1"/>
      <protection locked="0"/>
    </xf>
    <xf numFmtId="0" fontId="0" fillId="0" borderId="3" xfId="0" applyFont="1" applyBorder="1" applyAlignment="1" applyProtection="1">
      <protection locked="0"/>
    </xf>
    <xf numFmtId="2" fontId="7" fillId="0" borderId="3" xfId="18" applyNumberFormat="1" applyFont="1" applyBorder="1" applyAlignment="1" applyProtection="1">
      <alignment horizontal="right" vertical="center" wrapText="1"/>
      <protection locked="0"/>
    </xf>
    <xf numFmtId="0" fontId="7" fillId="0" borderId="3"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7" fillId="0" borderId="4" xfId="0" applyFont="1" applyFill="1" applyBorder="1" applyAlignment="1" applyProtection="1">
      <alignment horizontal="left" vertical="center" wrapText="1"/>
    </xf>
    <xf numFmtId="2" fontId="10" fillId="0" borderId="4" xfId="0" applyNumberFormat="1" applyFont="1" applyFill="1" applyBorder="1" applyAlignment="1" applyProtection="1">
      <alignment horizontal="right" vertical="center" wrapText="1"/>
    </xf>
    <xf numFmtId="2" fontId="7" fillId="0" borderId="3" xfId="0" applyNumberFormat="1" applyFont="1" applyFill="1" applyBorder="1" applyAlignment="1" applyProtection="1">
      <alignment horizontal="center" vertical="center" wrapText="1"/>
      <protection locked="0"/>
    </xf>
    <xf numFmtId="2" fontId="7" fillId="0" borderId="3" xfId="0" applyNumberFormat="1" applyFont="1" applyFill="1" applyBorder="1" applyAlignment="1" applyProtection="1">
      <alignment horizontal="center" vertical="center" wrapText="1"/>
    </xf>
    <xf numFmtId="2" fontId="7" fillId="0" borderId="5" xfId="0" applyNumberFormat="1" applyFont="1" applyFill="1" applyBorder="1" applyAlignment="1" applyProtection="1">
      <alignment horizontal="center" vertical="center" wrapText="1"/>
    </xf>
    <xf numFmtId="2" fontId="10" fillId="0" borderId="3" xfId="0" applyNumberFormat="1" applyFont="1" applyBorder="1" applyAlignment="1" applyProtection="1">
      <alignment vertical="center"/>
      <protection locked="0"/>
    </xf>
    <xf numFmtId="0" fontId="0" fillId="0" borderId="3" xfId="0" applyFont="1" applyBorder="1" applyAlignment="1" applyProtection="1">
      <alignment vertical="center" wrapText="1"/>
      <protection locked="0"/>
    </xf>
    <xf numFmtId="2" fontId="7" fillId="5" borderId="3" xfId="0" applyNumberFormat="1" applyFont="1" applyFill="1" applyBorder="1" applyAlignment="1" applyProtection="1">
      <alignment horizontal="left" vertical="center" wrapText="1"/>
    </xf>
    <xf numFmtId="2" fontId="7" fillId="5" borderId="3" xfId="0" applyNumberFormat="1" applyFont="1" applyFill="1" applyBorder="1" applyAlignment="1" applyProtection="1">
      <alignment horizontal="left" vertical="center" wrapText="1"/>
      <protection locked="0"/>
    </xf>
    <xf numFmtId="0" fontId="7" fillId="0" borderId="0" xfId="0" applyFont="1" applyAlignment="1" applyProtection="1">
      <alignment horizontal="left"/>
      <protection locked="0"/>
    </xf>
    <xf numFmtId="2" fontId="0" fillId="5" borderId="3" xfId="0" applyNumberFormat="1" applyFont="1" applyFill="1" applyBorder="1" applyAlignment="1" applyProtection="1">
      <alignment horizontal="right" vertical="center" wrapText="1"/>
      <protection locked="0"/>
    </xf>
    <xf numFmtId="2" fontId="0" fillId="5" borderId="3" xfId="0" applyNumberFormat="1" applyFont="1" applyFill="1" applyBorder="1" applyAlignment="1" applyProtection="1">
      <alignment horizontal="left" vertical="center" wrapText="1"/>
      <protection locked="0"/>
    </xf>
    <xf numFmtId="2" fontId="0" fillId="0" borderId="3" xfId="0" applyNumberFormat="1" applyFont="1" applyBorder="1" applyAlignment="1" applyProtection="1">
      <alignment horizontal="left" vertical="center" wrapText="1"/>
      <protection locked="0"/>
    </xf>
    <xf numFmtId="0" fontId="2" fillId="5" borderId="3" xfId="0" applyFont="1" applyFill="1" applyBorder="1" applyAlignment="1" applyProtection="1">
      <alignment horizontal="left" vertical="center" wrapText="1"/>
      <protection locked="0"/>
    </xf>
    <xf numFmtId="2" fontId="6" fillId="0" borderId="3" xfId="0" applyNumberFormat="1" applyFont="1" applyBorder="1" applyAlignment="1" applyProtection="1">
      <alignment horizontal="left" vertical="center" wrapText="1"/>
    </xf>
    <xf numFmtId="2" fontId="0" fillId="0" borderId="3" xfId="0" applyNumberFormat="1" applyBorder="1" applyAlignment="1" applyProtection="1">
      <alignment horizontal="left" vertical="center" wrapText="1"/>
      <protection locked="0"/>
    </xf>
    <xf numFmtId="2" fontId="0" fillId="0" borderId="0" xfId="0" applyNumberFormat="1" applyAlignment="1" applyProtection="1">
      <alignment horizontal="left" vertical="center" wrapText="1"/>
      <protection locked="0"/>
    </xf>
    <xf numFmtId="0" fontId="7" fillId="0" borderId="3" xfId="0" applyFont="1" applyBorder="1" applyAlignment="1">
      <alignment horizontal="left" vertical="center" wrapText="1"/>
    </xf>
    <xf numFmtId="2" fontId="10" fillId="0" borderId="3" xfId="0" applyNumberFormat="1"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10" fillId="4" borderId="7" xfId="0" applyFont="1" applyFill="1" applyBorder="1" applyAlignment="1" applyProtection="1">
      <alignment horizontal="center" vertical="center" wrapText="1"/>
    </xf>
    <xf numFmtId="0" fontId="13" fillId="4" borderId="3" xfId="0" applyFont="1" applyFill="1" applyBorder="1" applyAlignment="1" applyProtection="1">
      <alignment horizontal="center" vertical="center" wrapText="1"/>
    </xf>
    <xf numFmtId="0" fontId="10" fillId="4" borderId="3" xfId="0" applyFont="1" applyFill="1" applyBorder="1" applyAlignment="1" applyProtection="1">
      <alignment horizontal="center" vertical="center" wrapText="1"/>
    </xf>
    <xf numFmtId="0" fontId="48" fillId="0" borderId="3" xfId="0" applyFont="1" applyFill="1" applyBorder="1" applyAlignment="1" applyProtection="1">
      <alignment horizontal="left" vertical="center" wrapText="1"/>
      <protection locked="0"/>
    </xf>
    <xf numFmtId="2" fontId="10" fillId="0" borderId="3" xfId="0" applyNumberFormat="1" applyFont="1" applyFill="1" applyBorder="1" applyAlignment="1" applyProtection="1">
      <alignment horizontal="left" vertical="center" wrapText="1"/>
    </xf>
    <xf numFmtId="0" fontId="13" fillId="8" borderId="3" xfId="0" applyFont="1" applyFill="1" applyBorder="1" applyAlignment="1" applyProtection="1">
      <alignment horizontal="left" vertical="center" wrapText="1"/>
    </xf>
    <xf numFmtId="0" fontId="13" fillId="8" borderId="3" xfId="0" applyFont="1" applyFill="1" applyBorder="1" applyAlignment="1" applyProtection="1">
      <alignment horizontal="center" vertical="center" wrapText="1"/>
    </xf>
    <xf numFmtId="2" fontId="13" fillId="8" borderId="3" xfId="0" applyNumberFormat="1" applyFont="1" applyFill="1" applyBorder="1" applyAlignment="1" applyProtection="1">
      <alignment horizontal="center" vertical="center" wrapText="1"/>
    </xf>
    <xf numFmtId="2" fontId="49" fillId="4" borderId="3" xfId="0" applyNumberFormat="1" applyFont="1" applyFill="1" applyBorder="1" applyAlignment="1" applyProtection="1">
      <alignment horizontal="center" vertical="center" wrapText="1"/>
    </xf>
    <xf numFmtId="2" fontId="21" fillId="0" borderId="3" xfId="0" applyNumberFormat="1" applyFont="1" applyBorder="1" applyAlignment="1" applyProtection="1">
      <alignment horizontal="left" vertical="center" wrapText="1"/>
      <protection locked="0"/>
    </xf>
    <xf numFmtId="2" fontId="21" fillId="0" borderId="3" xfId="9" applyNumberFormat="1" applyFont="1" applyBorder="1" applyAlignment="1" applyProtection="1">
      <alignment horizontal="left" vertical="center" wrapText="1"/>
      <protection locked="0"/>
    </xf>
    <xf numFmtId="2" fontId="36" fillId="0" borderId="3" xfId="0" applyNumberFormat="1" applyFont="1" applyBorder="1" applyAlignment="1" applyProtection="1">
      <alignment horizontal="left" vertical="center" wrapText="1"/>
    </xf>
    <xf numFmtId="2" fontId="10" fillId="0" borderId="11" xfId="0" applyNumberFormat="1" applyFont="1" applyBorder="1" applyAlignment="1" applyProtection="1">
      <alignment horizontal="left" vertical="center" wrapText="1"/>
    </xf>
    <xf numFmtId="2" fontId="10" fillId="0" borderId="3" xfId="0" applyNumberFormat="1" applyFont="1" applyBorder="1" applyAlignment="1" applyProtection="1">
      <alignment horizontal="left" vertical="center"/>
    </xf>
    <xf numFmtId="2" fontId="7" fillId="0" borderId="3" xfId="0" applyNumberFormat="1" applyFont="1" applyBorder="1" applyAlignment="1" applyProtection="1">
      <alignment vertical="center"/>
      <protection locked="0"/>
    </xf>
    <xf numFmtId="0" fontId="22" fillId="0" borderId="3" xfId="0" applyFont="1" applyBorder="1" applyAlignment="1" applyProtection="1">
      <alignment horizontal="justify" vertical="center" wrapText="1"/>
    </xf>
    <xf numFmtId="0" fontId="24" fillId="0" borderId="3" xfId="0" applyFont="1" applyBorder="1" applyAlignment="1" applyProtection="1">
      <alignment vertical="center" wrapText="1"/>
    </xf>
    <xf numFmtId="0" fontId="7" fillId="5" borderId="3" xfId="0" applyFont="1" applyFill="1" applyBorder="1" applyAlignment="1" applyProtection="1">
      <alignment vertical="center" wrapText="1"/>
    </xf>
    <xf numFmtId="2" fontId="19" fillId="0" borderId="4" xfId="0" applyNumberFormat="1" applyFont="1" applyBorder="1" applyAlignment="1" applyProtection="1">
      <alignment horizontal="left" vertical="center" wrapText="1"/>
      <protection locked="0"/>
    </xf>
    <xf numFmtId="0" fontId="7" fillId="0" borderId="3" xfId="0" applyFont="1" applyBorder="1" applyAlignment="1" applyProtection="1">
      <alignment horizontal="center" vertical="center"/>
    </xf>
    <xf numFmtId="0" fontId="10" fillId="5" borderId="3" xfId="0" applyFont="1" applyFill="1" applyBorder="1" applyAlignment="1" applyProtection="1">
      <alignment horizontal="right" vertical="center" wrapText="1"/>
    </xf>
    <xf numFmtId="0" fontId="24" fillId="0" borderId="3" xfId="0" applyFont="1" applyBorder="1" applyAlignment="1" applyProtection="1">
      <alignment horizontal="left" vertical="center" wrapText="1"/>
    </xf>
    <xf numFmtId="0" fontId="24" fillId="0" borderId="3" xfId="0" applyFont="1" applyBorder="1" applyAlignment="1" applyProtection="1">
      <alignment horizontal="left" vertical="center"/>
    </xf>
    <xf numFmtId="0" fontId="7" fillId="0" borderId="0" xfId="0" applyFont="1" applyAlignment="1" applyProtection="1">
      <alignment horizontal="left" vertical="center"/>
      <protection locked="0"/>
    </xf>
    <xf numFmtId="0" fontId="31" fillId="0" borderId="3" xfId="0" applyFont="1" applyBorder="1" applyAlignment="1" applyProtection="1">
      <alignment vertical="center" wrapText="1"/>
    </xf>
    <xf numFmtId="0" fontId="31" fillId="5" borderId="3" xfId="0" applyFont="1" applyFill="1" applyBorder="1" applyAlignment="1" applyProtection="1">
      <alignment vertical="center"/>
    </xf>
    <xf numFmtId="0" fontId="22" fillId="5" borderId="3" xfId="0" applyFont="1" applyFill="1" applyBorder="1" applyAlignment="1" applyProtection="1">
      <alignment vertical="center" wrapText="1"/>
    </xf>
    <xf numFmtId="0" fontId="31" fillId="5" borderId="3" xfId="0" applyFont="1" applyFill="1" applyBorder="1" applyAlignment="1" applyProtection="1">
      <alignment vertical="center" wrapText="1"/>
    </xf>
    <xf numFmtId="0" fontId="32" fillId="4" borderId="3" xfId="11" applyFont="1" applyFill="1" applyBorder="1" applyAlignment="1" applyProtection="1">
      <alignment horizontal="left" vertical="center" wrapText="1"/>
    </xf>
    <xf numFmtId="0" fontId="32" fillId="4" borderId="3" xfId="11" applyFont="1" applyFill="1" applyBorder="1" applyAlignment="1" applyProtection="1">
      <alignment horizontal="center" vertical="center" wrapText="1"/>
    </xf>
    <xf numFmtId="2" fontId="32" fillId="4" borderId="3" xfId="11" applyNumberFormat="1" applyFont="1" applyFill="1" applyBorder="1" applyAlignment="1" applyProtection="1">
      <alignment horizontal="center" vertical="center" wrapText="1"/>
    </xf>
    <xf numFmtId="0" fontId="24" fillId="0" borderId="3" xfId="11" applyFont="1" applyFill="1" applyBorder="1" applyAlignment="1" applyProtection="1">
      <alignment vertical="center"/>
    </xf>
    <xf numFmtId="0" fontId="24" fillId="0" borderId="3" xfId="11" applyFont="1" applyFill="1" applyBorder="1" applyAlignment="1" applyProtection="1">
      <alignment horizontal="center" vertical="center" wrapText="1"/>
    </xf>
    <xf numFmtId="0" fontId="24" fillId="0" borderId="3" xfId="11" applyFont="1" applyFill="1" applyBorder="1" applyAlignment="1" applyProtection="1">
      <alignment horizontal="left" vertical="center" wrapText="1"/>
    </xf>
    <xf numFmtId="2" fontId="32" fillId="0" borderId="3" xfId="11" applyNumberFormat="1" applyFont="1" applyFill="1" applyBorder="1" applyAlignment="1" applyProtection="1">
      <alignment horizontal="center" vertical="center" wrapText="1"/>
    </xf>
    <xf numFmtId="166" fontId="50" fillId="0" borderId="11" xfId="16" applyNumberFormat="1" applyFont="1" applyBorder="1" applyAlignment="1" applyProtection="1">
      <alignment horizontal="center" vertical="center" wrapText="1"/>
      <protection locked="0"/>
    </xf>
    <xf numFmtId="166" fontId="50" fillId="0" borderId="3" xfId="16" applyNumberFormat="1" applyFont="1" applyBorder="1" applyAlignment="1" applyProtection="1">
      <alignment horizontal="center" vertical="center" wrapText="1"/>
      <protection locked="0"/>
    </xf>
    <xf numFmtId="2" fontId="50" fillId="0" borderId="3" xfId="16" applyNumberFormat="1" applyFont="1" applyBorder="1" applyAlignment="1" applyProtection="1">
      <alignment horizontal="left" vertical="center" wrapText="1"/>
      <protection locked="0"/>
    </xf>
    <xf numFmtId="0" fontId="24" fillId="0" borderId="3" xfId="16" applyFont="1" applyFill="1" applyBorder="1" applyAlignment="1" applyProtection="1">
      <alignment vertical="center"/>
    </xf>
    <xf numFmtId="0" fontId="24" fillId="0" borderId="3" xfId="16" applyFont="1" applyFill="1" applyBorder="1" applyAlignment="1" applyProtection="1">
      <alignment horizontal="center" vertical="center" wrapText="1"/>
    </xf>
    <xf numFmtId="0" fontId="50" fillId="0" borderId="3" xfId="0" applyFont="1" applyFill="1" applyBorder="1" applyAlignment="1">
      <alignment horizontal="left" vertical="top" wrapText="1"/>
    </xf>
    <xf numFmtId="2" fontId="32" fillId="0" borderId="3" xfId="16" applyNumberFormat="1" applyFont="1" applyFill="1" applyBorder="1" applyAlignment="1" applyProtection="1">
      <alignment horizontal="center" vertical="center" wrapText="1"/>
    </xf>
    <xf numFmtId="166" fontId="50" fillId="0" borderId="11" xfId="16" applyNumberFormat="1" applyFont="1" applyFill="1" applyBorder="1" applyAlignment="1" applyProtection="1">
      <alignment horizontal="center" vertical="center" wrapText="1"/>
      <protection locked="0"/>
    </xf>
    <xf numFmtId="166" fontId="50" fillId="0" borderId="3" xfId="16" applyNumberFormat="1" applyFont="1" applyFill="1" applyBorder="1" applyAlignment="1" applyProtection="1">
      <alignment horizontal="center" vertical="center" wrapText="1"/>
      <protection locked="0"/>
    </xf>
    <xf numFmtId="2" fontId="50" fillId="0" borderId="3" xfId="16" applyNumberFormat="1" applyFont="1" applyFill="1" applyBorder="1" applyAlignment="1" applyProtection="1">
      <alignment horizontal="left" vertical="center" wrapText="1"/>
      <protection locked="0"/>
    </xf>
    <xf numFmtId="0" fontId="24" fillId="0" borderId="3" xfId="11" applyFont="1" applyFill="1" applyBorder="1" applyAlignment="1" applyProtection="1">
      <alignment horizontal="left" vertical="center"/>
    </xf>
    <xf numFmtId="166" fontId="24" fillId="0" borderId="3" xfId="16" applyNumberFormat="1" applyFont="1" applyBorder="1" applyAlignment="1" applyProtection="1">
      <alignment horizontal="center" vertical="center" wrapText="1"/>
      <protection locked="0"/>
    </xf>
    <xf numFmtId="2" fontId="24" fillId="0" borderId="3" xfId="16" applyNumberFormat="1" applyFont="1" applyBorder="1" applyAlignment="1" applyProtection="1">
      <alignment horizontal="left" vertical="center" wrapText="1"/>
      <protection locked="0"/>
    </xf>
    <xf numFmtId="0" fontId="24" fillId="0" borderId="3" xfId="11" applyFont="1" applyFill="1" applyBorder="1" applyAlignment="1" applyProtection="1">
      <alignment vertical="center" wrapText="1"/>
    </xf>
    <xf numFmtId="2" fontId="50" fillId="0" borderId="11" xfId="11" applyNumberFormat="1" applyFont="1" applyBorder="1" applyAlignment="1" applyProtection="1">
      <alignment horizontal="center" vertical="center" wrapText="1"/>
      <protection locked="0"/>
    </xf>
    <xf numFmtId="2" fontId="50" fillId="0" borderId="3" xfId="11" applyNumberFormat="1" applyFont="1" applyBorder="1" applyAlignment="1" applyProtection="1">
      <alignment horizontal="center" vertical="center" wrapText="1"/>
      <protection locked="0"/>
    </xf>
    <xf numFmtId="2" fontId="50" fillId="0" borderId="3" xfId="11" applyNumberFormat="1" applyFont="1" applyBorder="1" applyAlignment="1" applyProtection="1">
      <alignment horizontal="left" vertical="center" wrapText="1"/>
      <protection locked="0"/>
    </xf>
    <xf numFmtId="0" fontId="7" fillId="0" borderId="3" xfId="0" applyFont="1" applyFill="1" applyBorder="1" applyAlignment="1" applyProtection="1">
      <alignment vertical="center" wrapText="1"/>
      <protection locked="0"/>
    </xf>
    <xf numFmtId="0" fontId="32" fillId="0" borderId="3" xfId="0" applyFont="1" applyFill="1" applyBorder="1" applyAlignment="1" applyProtection="1">
      <alignment vertical="center" wrapText="1"/>
    </xf>
    <xf numFmtId="0" fontId="0" fillId="0" borderId="3" xfId="0" applyFont="1" applyBorder="1" applyAlignment="1" applyProtection="1">
      <alignment horizontal="justify" vertical="center"/>
      <protection locked="0"/>
    </xf>
    <xf numFmtId="0" fontId="6" fillId="0" borderId="3" xfId="0" applyFont="1" applyBorder="1" applyAlignment="1" applyProtection="1">
      <alignment horizontal="justify" vertical="center"/>
      <protection locked="0"/>
    </xf>
    <xf numFmtId="0" fontId="40" fillId="0" borderId="3" xfId="0" applyFont="1" applyFill="1" applyBorder="1" applyAlignment="1" applyProtection="1">
      <alignment horizontal="center" vertical="center"/>
    </xf>
    <xf numFmtId="2" fontId="23" fillId="0" borderId="3" xfId="0" applyNumberFormat="1" applyFont="1" applyFill="1" applyBorder="1" applyAlignment="1" applyProtection="1">
      <alignment horizontal="right" vertical="center"/>
    </xf>
    <xf numFmtId="0" fontId="40" fillId="0" borderId="3" xfId="0" applyFont="1" applyFill="1" applyBorder="1" applyAlignment="1" applyProtection="1">
      <alignment vertical="center" wrapText="1"/>
    </xf>
    <xf numFmtId="0" fontId="40" fillId="0" borderId="3" xfId="0" applyFont="1" applyFill="1" applyBorder="1" applyAlignment="1" applyProtection="1">
      <alignment horizontal="center" vertical="center" wrapText="1"/>
    </xf>
    <xf numFmtId="0" fontId="23" fillId="0" borderId="3" xfId="0" applyFont="1" applyFill="1" applyBorder="1" applyAlignment="1" applyProtection="1">
      <alignment vertical="center" wrapText="1"/>
    </xf>
    <xf numFmtId="0" fontId="40" fillId="0" borderId="4" xfId="0" applyFont="1" applyFill="1" applyBorder="1" applyAlignment="1" applyProtection="1">
      <alignment vertical="center"/>
    </xf>
    <xf numFmtId="0" fontId="40" fillId="0" borderId="4" xfId="0" applyFont="1" applyFill="1" applyBorder="1" applyAlignment="1" applyProtection="1">
      <alignment vertical="center" wrapText="1"/>
    </xf>
    <xf numFmtId="2" fontId="44" fillId="0" borderId="3" xfId="0" applyNumberFormat="1" applyFont="1" applyBorder="1" applyAlignment="1" applyProtection="1">
      <alignment horizontal="right" vertical="center" wrapText="1"/>
    </xf>
    <xf numFmtId="2" fontId="10" fillId="0" borderId="3" xfId="0" applyNumberFormat="1" applyFont="1" applyBorder="1" applyAlignment="1" applyProtection="1">
      <alignment horizontal="right" vertical="center" wrapText="1" indent="2"/>
    </xf>
    <xf numFmtId="2" fontId="10" fillId="0" borderId="3" xfId="0" applyNumberFormat="1" applyFont="1" applyBorder="1" applyAlignment="1" applyProtection="1">
      <alignment horizontal="right" vertical="center" wrapText="1" indent="2"/>
      <protection locked="0"/>
    </xf>
    <xf numFmtId="2" fontId="7" fillId="0" borderId="3" xfId="0" applyNumberFormat="1" applyFont="1" applyBorder="1" applyAlignment="1" applyProtection="1">
      <alignment horizontal="right" vertical="center" wrapText="1" indent="2"/>
      <protection locked="0"/>
    </xf>
    <xf numFmtId="2" fontId="49" fillId="4" borderId="3" xfId="0" applyNumberFormat="1" applyFont="1" applyFill="1" applyBorder="1" applyAlignment="1" applyProtection="1">
      <alignment horizontal="left" vertical="center" wrapText="1"/>
    </xf>
    <xf numFmtId="0" fontId="32" fillId="4" borderId="3" xfId="0" applyFont="1" applyFill="1" applyBorder="1" applyAlignment="1" applyProtection="1">
      <alignment horizontal="center" vertical="center" wrapText="1"/>
    </xf>
    <xf numFmtId="2" fontId="32" fillId="4" borderId="3" xfId="0" applyNumberFormat="1" applyFont="1" applyFill="1" applyBorder="1" applyAlignment="1" applyProtection="1">
      <alignment horizontal="center" vertical="center" wrapText="1"/>
    </xf>
    <xf numFmtId="0" fontId="24" fillId="6" borderId="3" xfId="0" applyFont="1" applyFill="1" applyBorder="1" applyAlignment="1" applyProtection="1">
      <alignment horizontal="center" vertical="center" wrapText="1"/>
    </xf>
    <xf numFmtId="0" fontId="24" fillId="0" borderId="3" xfId="0" applyFont="1" applyBorder="1" applyAlignment="1" applyProtection="1">
      <alignment horizontal="center" vertical="center" wrapText="1"/>
    </xf>
    <xf numFmtId="0" fontId="24" fillId="6" borderId="3" xfId="0" applyFont="1" applyFill="1" applyBorder="1" applyAlignment="1" applyProtection="1">
      <alignment horizontal="left" vertical="center" wrapText="1"/>
    </xf>
    <xf numFmtId="2" fontId="32" fillId="6" borderId="3" xfId="0" applyNumberFormat="1" applyFont="1" applyFill="1" applyBorder="1" applyAlignment="1" applyProtection="1">
      <alignment horizontal="center" vertical="center" wrapText="1"/>
    </xf>
    <xf numFmtId="2" fontId="24" fillId="6" borderId="3" xfId="0" applyNumberFormat="1" applyFont="1" applyFill="1" applyBorder="1" applyAlignment="1" applyProtection="1">
      <alignment horizontal="center" vertical="center" wrapText="1"/>
      <protection locked="0"/>
    </xf>
    <xf numFmtId="2" fontId="24" fillId="0" borderId="3" xfId="0" applyNumberFormat="1" applyFont="1" applyBorder="1" applyAlignment="1" applyProtection="1">
      <alignment horizontal="center" vertical="center"/>
      <protection locked="0"/>
    </xf>
    <xf numFmtId="2" fontId="24" fillId="0" borderId="3" xfId="0" applyNumberFormat="1" applyFont="1" applyBorder="1" applyAlignment="1" applyProtection="1">
      <alignment horizontal="center" vertical="center" wrapText="1"/>
      <protection locked="0"/>
    </xf>
    <xf numFmtId="2" fontId="24" fillId="0" borderId="3" xfId="0" applyNumberFormat="1" applyFont="1" applyBorder="1" applyAlignment="1" applyProtection="1">
      <alignment horizontal="left" vertical="center" wrapText="1"/>
      <protection locked="0"/>
    </xf>
    <xf numFmtId="2" fontId="31" fillId="0" borderId="3" xfId="0" applyNumberFormat="1" applyFont="1" applyBorder="1" applyAlignment="1" applyProtection="1">
      <alignment horizontal="left" vertical="center"/>
    </xf>
    <xf numFmtId="0" fontId="7" fillId="0" borderId="0" xfId="0" applyFont="1" applyAlignment="1" applyProtection="1">
      <alignment wrapText="1"/>
      <protection locked="0"/>
    </xf>
    <xf numFmtId="0" fontId="0" fillId="0" borderId="3" xfId="0" applyBorder="1" applyAlignment="1" applyProtection="1">
      <alignment horizontal="left" vertical="center" wrapText="1"/>
      <protection locked="0"/>
    </xf>
    <xf numFmtId="0" fontId="0" fillId="0" borderId="3" xfId="0" applyBorder="1" applyAlignment="1">
      <alignment horizontal="left" wrapText="1"/>
    </xf>
    <xf numFmtId="0" fontId="0" fillId="0" borderId="3" xfId="0" applyBorder="1" applyAlignment="1" applyProtection="1">
      <alignment horizontal="left" vertical="center"/>
      <protection locked="0"/>
    </xf>
    <xf numFmtId="2" fontId="51" fillId="0" borderId="3" xfId="0" applyNumberFormat="1" applyFont="1" applyFill="1" applyBorder="1" applyAlignment="1" applyProtection="1">
      <alignment vertical="center" wrapText="1"/>
      <protection locked="0"/>
    </xf>
    <xf numFmtId="2" fontId="35" fillId="4" borderId="4" xfId="0" applyNumberFormat="1" applyFont="1" applyFill="1" applyBorder="1" applyAlignment="1" applyProtection="1">
      <alignment horizontal="center" vertical="center" wrapText="1"/>
    </xf>
    <xf numFmtId="2" fontId="10" fillId="0" borderId="6" xfId="0" applyNumberFormat="1" applyFont="1" applyBorder="1" applyAlignment="1" applyProtection="1">
      <alignment horizontal="right" vertical="center" wrapText="1"/>
    </xf>
    <xf numFmtId="2" fontId="10" fillId="0" borderId="6" xfId="0" applyNumberFormat="1" applyFont="1" applyBorder="1" applyAlignment="1" applyProtection="1">
      <alignment horizontal="left" vertical="center" wrapText="1"/>
    </xf>
    <xf numFmtId="0" fontId="0" fillId="0" borderId="3" xfId="0" applyBorder="1" applyAlignment="1">
      <alignment vertical="center" wrapText="1"/>
    </xf>
    <xf numFmtId="0" fontId="51" fillId="0" borderId="3"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2" fontId="31" fillId="6" borderId="3" xfId="0" applyNumberFormat="1" applyFont="1" applyFill="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6" xfId="0" applyFont="1" applyBorder="1" applyAlignment="1" applyProtection="1">
      <alignment horizontal="left" vertical="center" wrapText="1"/>
    </xf>
    <xf numFmtId="0" fontId="51" fillId="0" borderId="3" xfId="0" applyFont="1" applyFill="1" applyBorder="1" applyAlignment="1">
      <alignment vertical="center" wrapText="1"/>
    </xf>
    <xf numFmtId="0" fontId="51" fillId="0" borderId="3" xfId="0" applyFont="1" applyBorder="1" applyAlignment="1" applyProtection="1">
      <alignment horizontal="left" vertical="center" wrapText="1"/>
    </xf>
    <xf numFmtId="0" fontId="51" fillId="0" borderId="3" xfId="0" applyFont="1" applyFill="1" applyBorder="1" applyAlignment="1" applyProtection="1">
      <alignment vertical="center" wrapText="1"/>
    </xf>
    <xf numFmtId="2" fontId="7" fillId="0" borderId="0" xfId="0" applyNumberFormat="1" applyFont="1" applyProtection="1">
      <protection locked="0"/>
    </xf>
    <xf numFmtId="0" fontId="7" fillId="0" borderId="3" xfId="0" applyFont="1" applyBorder="1" applyAlignment="1" applyProtection="1">
      <alignment horizontal="center" vertical="center" wrapText="1"/>
    </xf>
    <xf numFmtId="0" fontId="10" fillId="4" borderId="3" xfId="0" applyFont="1" applyFill="1" applyBorder="1" applyAlignment="1" applyProtection="1">
      <alignment horizontal="center" vertical="center" wrapText="1"/>
    </xf>
    <xf numFmtId="167" fontId="13" fillId="0" borderId="3" xfId="0" applyNumberFormat="1" applyFont="1" applyBorder="1" applyAlignment="1">
      <alignment vertical="center" wrapText="1"/>
    </xf>
    <xf numFmtId="167" fontId="13" fillId="0" borderId="3" xfId="0" applyNumberFormat="1" applyFont="1" applyBorder="1" applyAlignment="1">
      <alignment horizontal="center" vertical="center" wrapText="1"/>
    </xf>
    <xf numFmtId="167" fontId="11" fillId="0" borderId="3" xfId="0" applyNumberFormat="1" applyFont="1" applyBorder="1" applyAlignment="1">
      <alignment horizontal="center" vertical="center" wrapText="1"/>
    </xf>
    <xf numFmtId="167" fontId="16" fillId="0" borderId="3" xfId="0" applyNumberFormat="1" applyFont="1" applyBorder="1" applyAlignment="1">
      <alignment vertical="center" wrapText="1"/>
    </xf>
    <xf numFmtId="167" fontId="10" fillId="0" borderId="3" xfId="0" applyNumberFormat="1" applyFont="1" applyFill="1" applyBorder="1" applyAlignment="1">
      <alignment horizontal="center" vertical="center" wrapText="1"/>
    </xf>
    <xf numFmtId="167" fontId="7" fillId="0" borderId="3" xfId="0" applyNumberFormat="1" applyFont="1" applyFill="1" applyBorder="1" applyAlignment="1">
      <alignment horizontal="center" vertical="center" wrapText="1"/>
    </xf>
    <xf numFmtId="0" fontId="0" fillId="0" borderId="3" xfId="0" applyFont="1" applyBorder="1" applyAlignment="1">
      <alignment vertical="center" wrapText="1"/>
    </xf>
    <xf numFmtId="0" fontId="7" fillId="0" borderId="3" xfId="1" applyFont="1" applyBorder="1" applyAlignment="1" applyProtection="1">
      <alignment horizontal="center" vertical="center" wrapText="1"/>
    </xf>
    <xf numFmtId="0" fontId="7" fillId="0" borderId="3" xfId="1" applyFont="1" applyBorder="1" applyAlignment="1" applyProtection="1">
      <alignment vertical="center" wrapText="1"/>
    </xf>
    <xf numFmtId="0" fontId="6" fillId="0" borderId="3" xfId="0" applyFont="1" applyBorder="1" applyAlignment="1">
      <alignment horizontal="justify" vertical="center" wrapText="1"/>
    </xf>
    <xf numFmtId="0" fontId="0" fillId="0" borderId="3" xfId="0" applyFont="1" applyBorder="1" applyAlignment="1">
      <alignment horizontal="justify" vertical="center" wrapText="1"/>
    </xf>
    <xf numFmtId="0" fontId="7" fillId="0" borderId="3" xfId="1" applyFont="1" applyBorder="1" applyAlignment="1" applyProtection="1">
      <alignment horizontal="left" vertical="center" wrapText="1"/>
    </xf>
    <xf numFmtId="0" fontId="51" fillId="0" borderId="3" xfId="0" applyFont="1" applyBorder="1" applyAlignment="1">
      <alignment horizontal="center" vertical="center" wrapText="1"/>
    </xf>
    <xf numFmtId="0" fontId="53" fillId="0" borderId="3" xfId="0" applyFont="1" applyBorder="1" applyAlignment="1">
      <alignment horizontal="center" vertical="center" wrapText="1"/>
    </xf>
    <xf numFmtId="0" fontId="52" fillId="0" borderId="3" xfId="0" applyFont="1" applyBorder="1" applyAlignment="1">
      <alignment horizontal="center" vertical="center" wrapText="1"/>
    </xf>
    <xf numFmtId="0" fontId="0" fillId="6" borderId="3" xfId="0" applyFont="1" applyFill="1" applyBorder="1" applyAlignment="1">
      <alignment horizontal="center" vertical="center" wrapText="1"/>
    </xf>
    <xf numFmtId="0" fontId="54" fillId="6" borderId="3" xfId="0" applyFont="1" applyFill="1" applyBorder="1" applyAlignment="1">
      <alignment horizontal="center" vertical="center" wrapText="1"/>
    </xf>
    <xf numFmtId="0" fontId="53" fillId="6" borderId="3" xfId="0" applyFont="1" applyFill="1" applyBorder="1" applyAlignment="1">
      <alignment horizontal="center" vertical="center" wrapText="1"/>
    </xf>
    <xf numFmtId="0" fontId="0" fillId="0" borderId="3" xfId="0" applyFont="1" applyBorder="1" applyAlignment="1">
      <alignment horizontal="center" vertical="center" wrapText="1"/>
    </xf>
    <xf numFmtId="0" fontId="54" fillId="0" borderId="3" xfId="0" applyFont="1" applyBorder="1" applyAlignment="1">
      <alignment horizontal="center" vertical="center" wrapText="1"/>
    </xf>
    <xf numFmtId="0" fontId="0" fillId="0" borderId="0" xfId="0" applyAlignment="1">
      <alignment vertical="center" wrapText="1"/>
    </xf>
    <xf numFmtId="0" fontId="6" fillId="0" borderId="3" xfId="0" applyFont="1" applyBorder="1" applyAlignment="1">
      <alignment vertical="center" wrapText="1"/>
    </xf>
    <xf numFmtId="2" fontId="6" fillId="0" borderId="3" xfId="0" applyNumberFormat="1" applyFont="1" applyBorder="1" applyAlignment="1">
      <alignment vertical="center" wrapText="1"/>
    </xf>
    <xf numFmtId="0" fontId="6" fillId="0" borderId="0" xfId="0" applyFont="1" applyAlignment="1">
      <alignment vertical="center" wrapText="1"/>
    </xf>
    <xf numFmtId="2" fontId="0" fillId="0" borderId="3" xfId="0" applyNumberFormat="1" applyBorder="1" applyAlignment="1">
      <alignment vertical="center" wrapText="1"/>
    </xf>
    <xf numFmtId="2" fontId="0" fillId="0" borderId="0" xfId="0" applyNumberFormat="1" applyAlignment="1">
      <alignment vertical="center" wrapText="1"/>
    </xf>
    <xf numFmtId="0" fontId="23" fillId="0" borderId="4" xfId="0" applyFont="1" applyFill="1" applyBorder="1" applyAlignment="1" applyProtection="1">
      <alignment horizontal="center" vertical="center" wrapText="1"/>
    </xf>
    <xf numFmtId="0" fontId="40" fillId="0" borderId="3" xfId="0" applyFont="1" applyBorder="1" applyAlignment="1" applyProtection="1">
      <alignment horizontal="center" vertical="center" wrapText="1"/>
    </xf>
    <xf numFmtId="0" fontId="0" fillId="0" borderId="3" xfId="0" applyFont="1" applyBorder="1" applyAlignment="1">
      <alignment horizontal="left" vertical="center" wrapText="1"/>
    </xf>
    <xf numFmtId="0" fontId="0" fillId="0" borderId="3" xfId="0" applyFont="1" applyFill="1" applyBorder="1" applyAlignment="1">
      <alignment horizontal="left" vertical="center" wrapText="1"/>
    </xf>
    <xf numFmtId="2" fontId="13" fillId="4" borderId="3" xfId="0" applyNumberFormat="1" applyFont="1" applyFill="1" applyBorder="1" applyAlignment="1">
      <alignment horizontal="center" vertical="center"/>
    </xf>
    <xf numFmtId="2" fontId="13" fillId="9" borderId="3" xfId="0" applyNumberFormat="1" applyFont="1" applyFill="1" applyBorder="1" applyAlignment="1">
      <alignment horizontal="center" vertical="center" wrapText="1"/>
    </xf>
    <xf numFmtId="1" fontId="13" fillId="0" borderId="3" xfId="0" applyNumberFormat="1" applyFont="1" applyBorder="1" applyAlignment="1">
      <alignment horizontal="center" vertical="center"/>
    </xf>
    <xf numFmtId="2" fontId="11" fillId="0" borderId="3" xfId="0" applyNumberFormat="1" applyFont="1" applyBorder="1" applyAlignment="1">
      <alignment horizontal="center" vertical="center" wrapText="1"/>
    </xf>
    <xf numFmtId="2" fontId="13" fillId="9" borderId="3" xfId="0" applyNumberFormat="1" applyFont="1" applyFill="1" applyBorder="1" applyAlignment="1">
      <alignment horizontal="center" vertical="center"/>
    </xf>
    <xf numFmtId="0" fontId="7" fillId="0" borderId="3" xfId="0" applyFont="1" applyFill="1" applyBorder="1" applyAlignment="1">
      <alignment horizontal="left" vertical="center" wrapText="1"/>
    </xf>
    <xf numFmtId="0" fontId="10" fillId="4" borderId="3" xfId="0" applyFont="1" applyFill="1" applyBorder="1" applyAlignment="1" applyProtection="1">
      <alignment horizontal="center" vertical="center" wrapText="1"/>
    </xf>
    <xf numFmtId="167" fontId="11" fillId="0" borderId="3" xfId="0" applyNumberFormat="1" applyFont="1" applyBorder="1" applyAlignment="1">
      <alignment vertical="center"/>
    </xf>
    <xf numFmtId="167" fontId="4" fillId="0" borderId="3" xfId="0" applyNumberFormat="1" applyFont="1" applyBorder="1" applyAlignment="1">
      <alignment vertical="center"/>
    </xf>
    <xf numFmtId="167" fontId="13" fillId="4" borderId="3" xfId="0" applyNumberFormat="1" applyFont="1" applyFill="1" applyBorder="1" applyAlignment="1">
      <alignment horizontal="center" vertical="center" wrapText="1"/>
    </xf>
    <xf numFmtId="2" fontId="38" fillId="0" borderId="3" xfId="0" applyNumberFormat="1" applyFont="1" applyBorder="1" applyAlignment="1" applyProtection="1">
      <alignment vertical="center" wrapText="1"/>
    </xf>
    <xf numFmtId="2" fontId="39" fillId="0" borderId="3" xfId="0" applyNumberFormat="1" applyFont="1" applyBorder="1" applyAlignment="1" applyProtection="1">
      <alignment vertical="center" wrapText="1"/>
    </xf>
    <xf numFmtId="0" fontId="39" fillId="0" borderId="0" xfId="0" applyFont="1" applyAlignment="1" applyProtection="1">
      <alignment horizontal="left" vertical="center" wrapText="1"/>
      <protection locked="0"/>
    </xf>
    <xf numFmtId="0" fontId="39" fillId="0" borderId="0" xfId="0" applyFont="1" applyAlignment="1" applyProtection="1">
      <alignment vertical="center" wrapText="1"/>
      <protection locked="0"/>
    </xf>
    <xf numFmtId="2" fontId="38" fillId="0" borderId="0" xfId="0" applyNumberFormat="1" applyFont="1" applyAlignment="1" applyProtection="1">
      <alignment vertical="center" wrapText="1"/>
      <protection locked="0"/>
    </xf>
    <xf numFmtId="2" fontId="39" fillId="0" borderId="0" xfId="0" applyNumberFormat="1" applyFont="1" applyAlignment="1" applyProtection="1">
      <alignment vertical="center" wrapText="1"/>
      <protection locked="0"/>
    </xf>
    <xf numFmtId="1" fontId="14" fillId="0" borderId="0" xfId="0" applyNumberFormat="1" applyFont="1" applyAlignment="1">
      <alignment horizontal="right" wrapText="1"/>
    </xf>
    <xf numFmtId="1" fontId="14" fillId="0" borderId="0" xfId="0" applyNumberFormat="1" applyFont="1" applyAlignment="1">
      <alignment horizontal="right"/>
    </xf>
    <xf numFmtId="1" fontId="16" fillId="0" borderId="0" xfId="0" applyNumberFormat="1" applyFont="1"/>
    <xf numFmtId="1" fontId="14" fillId="0" borderId="0" xfId="0" applyNumberFormat="1" applyFont="1" applyAlignment="1">
      <alignment horizontal="right" vertical="center" wrapText="1"/>
    </xf>
    <xf numFmtId="1" fontId="13" fillId="0" borderId="0" xfId="0" applyNumberFormat="1" applyFont="1" applyBorder="1" applyAlignment="1">
      <alignment horizontal="center" vertical="center"/>
    </xf>
    <xf numFmtId="2" fontId="13" fillId="0" borderId="0" xfId="0" applyNumberFormat="1" applyFont="1" applyBorder="1" applyAlignment="1">
      <alignment vertical="center"/>
    </xf>
    <xf numFmtId="167" fontId="13" fillId="0" borderId="0" xfId="0" applyNumberFormat="1" applyFont="1" applyBorder="1" applyAlignment="1">
      <alignment vertical="center" wrapText="1"/>
    </xf>
    <xf numFmtId="1" fontId="15" fillId="0" borderId="0" xfId="0" applyNumberFormat="1" applyFont="1" applyBorder="1" applyAlignment="1">
      <alignment vertical="center" wrapText="1"/>
    </xf>
    <xf numFmtId="2" fontId="4" fillId="0" borderId="3" xfId="0" applyNumberFormat="1" applyFont="1" applyBorder="1" applyAlignment="1">
      <alignment horizontal="center" vertical="center"/>
    </xf>
    <xf numFmtId="2" fontId="16" fillId="0" borderId="3" xfId="0" applyNumberFormat="1" applyFont="1" applyBorder="1" applyAlignment="1">
      <alignment horizontal="center" vertical="center"/>
    </xf>
    <xf numFmtId="2" fontId="13" fillId="4" borderId="3" xfId="0" applyNumberFormat="1" applyFont="1" applyFill="1" applyBorder="1" applyAlignment="1">
      <alignment horizontal="center" vertical="center"/>
    </xf>
    <xf numFmtId="1" fontId="13" fillId="0" borderId="3" xfId="0" applyNumberFormat="1" applyFont="1" applyBorder="1" applyAlignment="1">
      <alignment horizontal="center" vertical="center" textRotation="90"/>
    </xf>
    <xf numFmtId="167" fontId="13" fillId="0" borderId="3" xfId="0" applyNumberFormat="1" applyFont="1" applyBorder="1" applyAlignment="1">
      <alignment horizontal="center" vertical="center" wrapText="1"/>
    </xf>
    <xf numFmtId="167" fontId="11" fillId="0" borderId="3" xfId="0" applyNumberFormat="1" applyFont="1" applyBorder="1" applyAlignment="1">
      <alignment horizontal="center" vertical="center"/>
    </xf>
    <xf numFmtId="167" fontId="11" fillId="0" borderId="3" xfId="0" applyNumberFormat="1" applyFont="1" applyBorder="1" applyAlignment="1">
      <alignment horizontal="center" vertical="center" wrapText="1"/>
    </xf>
    <xf numFmtId="2" fontId="13" fillId="0" borderId="3" xfId="0" applyNumberFormat="1" applyFont="1" applyBorder="1" applyAlignment="1">
      <alignment horizontal="center" vertical="center" wrapText="1"/>
    </xf>
    <xf numFmtId="2" fontId="13" fillId="9" borderId="3" xfId="0" applyNumberFormat="1" applyFont="1" applyFill="1" applyBorder="1" applyAlignment="1">
      <alignment horizontal="center" vertical="center" wrapText="1"/>
    </xf>
    <xf numFmtId="1" fontId="13" fillId="0" borderId="3" xfId="0" applyNumberFormat="1" applyFont="1" applyBorder="1" applyAlignment="1">
      <alignment horizontal="center" vertical="center"/>
    </xf>
    <xf numFmtId="2" fontId="11" fillId="0" borderId="3" xfId="0" applyNumberFormat="1" applyFont="1" applyBorder="1" applyAlignment="1">
      <alignment horizontal="center" vertical="center"/>
    </xf>
    <xf numFmtId="2" fontId="11" fillId="0" borderId="3" xfId="0" applyNumberFormat="1" applyFont="1" applyBorder="1" applyAlignment="1">
      <alignment horizontal="center" vertical="center" wrapText="1"/>
    </xf>
    <xf numFmtId="2" fontId="13" fillId="9" borderId="3" xfId="0" applyNumberFormat="1" applyFont="1" applyFill="1" applyBorder="1" applyAlignment="1">
      <alignment horizontal="center" vertical="center"/>
    </xf>
    <xf numFmtId="2" fontId="14" fillId="0" borderId="3" xfId="0" applyNumberFormat="1" applyFont="1" applyBorder="1" applyAlignment="1">
      <alignment horizontal="center" vertical="center"/>
    </xf>
    <xf numFmtId="2" fontId="13" fillId="4" borderId="2" xfId="0" applyNumberFormat="1" applyFont="1" applyFill="1" applyBorder="1" applyAlignment="1">
      <alignment horizontal="center" vertical="center"/>
    </xf>
    <xf numFmtId="2" fontId="14" fillId="4" borderId="2" xfId="0" applyNumberFormat="1" applyFont="1" applyFill="1" applyBorder="1" applyAlignment="1">
      <alignment horizontal="center" vertical="center"/>
    </xf>
    <xf numFmtId="0" fontId="10"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11" xfId="0" applyFont="1" applyFill="1" applyBorder="1" applyAlignment="1">
      <alignment horizontal="center" vertical="center" wrapText="1"/>
    </xf>
    <xf numFmtId="2" fontId="10" fillId="0" borderId="3" xfId="0" applyNumberFormat="1" applyFont="1" applyBorder="1" applyAlignment="1" applyProtection="1">
      <alignment horizontal="center" vertical="center" wrapText="1"/>
    </xf>
    <xf numFmtId="2" fontId="35" fillId="4" borderId="1" xfId="0" applyNumberFormat="1" applyFont="1" applyFill="1" applyBorder="1" applyAlignment="1" applyProtection="1">
      <alignment horizontal="center" vertical="center" wrapText="1"/>
    </xf>
    <xf numFmtId="2" fontId="35" fillId="4" borderId="2" xfId="0" applyNumberFormat="1" applyFont="1" applyFill="1" applyBorder="1" applyAlignment="1" applyProtection="1">
      <alignment horizontal="center" vertical="center" wrapText="1"/>
    </xf>
    <xf numFmtId="2" fontId="35" fillId="0" borderId="3" xfId="0" applyNumberFormat="1" applyFont="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10" fillId="4" borderId="1" xfId="0" applyFont="1" applyFill="1" applyBorder="1" applyAlignment="1" applyProtection="1">
      <alignment horizontal="center" vertical="center" wrapText="1"/>
    </xf>
    <xf numFmtId="0" fontId="10" fillId="4" borderId="2" xfId="0" applyFont="1" applyFill="1" applyBorder="1" applyAlignment="1" applyProtection="1">
      <alignment horizontal="center" vertical="center" wrapText="1"/>
    </xf>
    <xf numFmtId="0" fontId="10" fillId="0" borderId="3"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8" borderId="1" xfId="0" applyFont="1" applyFill="1" applyBorder="1" applyAlignment="1" applyProtection="1">
      <alignment horizontal="center" vertical="center" wrapText="1"/>
      <protection locked="0"/>
    </xf>
    <xf numFmtId="0" fontId="13" fillId="8" borderId="2" xfId="0" applyFont="1" applyFill="1" applyBorder="1" applyAlignment="1" applyProtection="1">
      <alignment horizontal="center" vertical="center" wrapText="1"/>
      <protection locked="0"/>
    </xf>
    <xf numFmtId="0" fontId="10" fillId="0" borderId="3" xfId="0" applyFont="1" applyBorder="1" applyAlignment="1" applyProtection="1">
      <alignment horizontal="center" vertical="center" wrapText="1"/>
    </xf>
    <xf numFmtId="0" fontId="13" fillId="8" borderId="1" xfId="0" applyFont="1" applyFill="1" applyBorder="1" applyAlignment="1" applyProtection="1">
      <alignment horizontal="center" vertical="center" wrapText="1"/>
    </xf>
    <xf numFmtId="0" fontId="13" fillId="8" borderId="2" xfId="0" applyFont="1" applyFill="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0" fillId="4" borderId="1" xfId="0" applyFont="1" applyFill="1" applyBorder="1" applyAlignment="1" applyProtection="1">
      <alignment horizontal="center" vertical="center" wrapText="1"/>
      <protection locked="0"/>
    </xf>
    <xf numFmtId="0" fontId="10" fillId="4" borderId="2" xfId="0" applyFont="1" applyFill="1" applyBorder="1" applyAlignment="1" applyProtection="1">
      <alignment horizontal="center" vertical="center" wrapText="1"/>
      <protection locked="0"/>
    </xf>
    <xf numFmtId="0" fontId="31" fillId="0" borderId="5" xfId="0" applyFont="1" applyBorder="1" applyAlignment="1" applyProtection="1">
      <alignment horizontal="center" vertical="center"/>
    </xf>
    <xf numFmtId="0" fontId="31" fillId="0" borderId="7" xfId="0" applyFont="1" applyBorder="1" applyAlignment="1" applyProtection="1">
      <alignment horizontal="center" vertical="center"/>
    </xf>
    <xf numFmtId="0" fontId="31" fillId="0" borderId="11" xfId="0" applyFont="1" applyBorder="1" applyAlignment="1" applyProtection="1">
      <alignment horizontal="center" vertical="center"/>
    </xf>
    <xf numFmtId="0" fontId="10" fillId="0" borderId="5"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11" xfId="0" applyFont="1" applyBorder="1" applyAlignment="1" applyProtection="1">
      <alignment horizontal="center" vertical="center"/>
    </xf>
    <xf numFmtId="0" fontId="7" fillId="0" borderId="3" xfId="0" applyFont="1" applyBorder="1" applyAlignment="1" applyProtection="1">
      <alignment horizontal="center" vertical="center" wrapText="1"/>
    </xf>
    <xf numFmtId="0" fontId="6" fillId="4" borderId="1" xfId="0" applyFont="1" applyFill="1" applyBorder="1" applyAlignment="1" applyProtection="1">
      <alignment horizontal="center" vertical="center" wrapText="1"/>
    </xf>
    <xf numFmtId="0" fontId="6" fillId="4" borderId="2" xfId="0" applyFont="1" applyFill="1" applyBorder="1" applyAlignment="1" applyProtection="1">
      <alignment horizontal="center" vertical="center" wrapText="1"/>
    </xf>
    <xf numFmtId="0" fontId="10" fillId="4" borderId="5" xfId="0" applyFont="1" applyFill="1" applyBorder="1" applyAlignment="1" applyProtection="1">
      <alignment horizontal="center" vertical="center" wrapText="1"/>
    </xf>
    <xf numFmtId="0" fontId="10" fillId="4" borderId="7" xfId="0" applyFont="1" applyFill="1"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2" fontId="7" fillId="0" borderId="4" xfId="0" applyNumberFormat="1" applyFont="1" applyBorder="1" applyAlignment="1" applyProtection="1">
      <alignment horizontal="center" vertical="center" wrapText="1"/>
      <protection locked="0"/>
    </xf>
    <xf numFmtId="2" fontId="7" fillId="0" borderId="6" xfId="0" applyNumberFormat="1" applyFont="1" applyBorder="1" applyAlignment="1" applyProtection="1">
      <alignment horizontal="center" vertical="center" wrapText="1"/>
      <protection locked="0"/>
    </xf>
    <xf numFmtId="2" fontId="7" fillId="0" borderId="4" xfId="0" applyNumberFormat="1" applyFont="1" applyBorder="1" applyAlignment="1" applyProtection="1">
      <alignment horizontal="right" vertical="center" wrapText="1"/>
      <protection locked="0"/>
    </xf>
    <xf numFmtId="2" fontId="7" fillId="0" borderId="6" xfId="0" applyNumberFormat="1" applyFont="1" applyBorder="1" applyAlignment="1" applyProtection="1">
      <alignment horizontal="right" vertical="center" wrapText="1"/>
      <protection locked="0"/>
    </xf>
    <xf numFmtId="2" fontId="19" fillId="0" borderId="4" xfId="0" applyNumberFormat="1" applyFont="1" applyBorder="1" applyAlignment="1" applyProtection="1">
      <alignment horizontal="right" vertical="center" wrapText="1"/>
      <protection locked="0"/>
    </xf>
    <xf numFmtId="2" fontId="19" fillId="0" borderId="6" xfId="0" applyNumberFormat="1" applyFont="1" applyBorder="1" applyAlignment="1" applyProtection="1">
      <alignment horizontal="right" vertical="center" wrapText="1"/>
      <protection locked="0"/>
    </xf>
    <xf numFmtId="2" fontId="19" fillId="0" borderId="4" xfId="0" applyNumberFormat="1" applyFont="1" applyBorder="1" applyAlignment="1" applyProtection="1">
      <alignment horizontal="left" vertical="center" wrapText="1"/>
      <protection locked="0"/>
    </xf>
    <xf numFmtId="2" fontId="19" fillId="0" borderId="6" xfId="0" applyNumberFormat="1" applyFont="1" applyBorder="1" applyAlignment="1" applyProtection="1">
      <alignment horizontal="left" vertical="center" wrapText="1"/>
      <protection locked="0"/>
    </xf>
    <xf numFmtId="0" fontId="10" fillId="5" borderId="4" xfId="0" applyFont="1" applyFill="1" applyBorder="1" applyAlignment="1" applyProtection="1">
      <alignment horizontal="right" vertical="center" wrapText="1"/>
    </xf>
    <xf numFmtId="0" fontId="10" fillId="5" borderId="6" xfId="0" applyFont="1" applyFill="1" applyBorder="1" applyAlignment="1" applyProtection="1">
      <alignment horizontal="right" vertical="center" wrapText="1"/>
    </xf>
    <xf numFmtId="0" fontId="38" fillId="0" borderId="3" xfId="0" applyFont="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0" fontId="13" fillId="4" borderId="3" xfId="0" applyFont="1" applyFill="1" applyBorder="1" applyAlignment="1" applyProtection="1">
      <alignment horizontal="center" vertical="center" wrapText="1"/>
    </xf>
    <xf numFmtId="0" fontId="13" fillId="4" borderId="5" xfId="0" applyFont="1" applyFill="1" applyBorder="1" applyAlignment="1" applyProtection="1">
      <alignment horizontal="center" vertical="center" wrapText="1"/>
    </xf>
    <xf numFmtId="0" fontId="13" fillId="4" borderId="7" xfId="0" applyFont="1" applyFill="1" applyBorder="1" applyAlignment="1" applyProtection="1">
      <alignment horizontal="center" vertical="center" wrapText="1"/>
    </xf>
    <xf numFmtId="0" fontId="13" fillId="4" borderId="11" xfId="0" applyFont="1" applyFill="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6" fillId="0" borderId="2" xfId="0" applyFont="1" applyBorder="1" applyAlignment="1">
      <alignment horizontal="center" vertical="center" wrapText="1"/>
    </xf>
    <xf numFmtId="0" fontId="31" fillId="0" borderId="3" xfId="11" applyFont="1" applyFill="1" applyBorder="1" applyAlignment="1" applyProtection="1">
      <alignment horizontal="center" vertical="center" wrapText="1"/>
    </xf>
    <xf numFmtId="0" fontId="31" fillId="0" borderId="3" xfId="11" applyFont="1" applyFill="1" applyBorder="1" applyAlignment="1" applyProtection="1">
      <alignment vertical="center" wrapText="1"/>
    </xf>
    <xf numFmtId="0" fontId="31" fillId="4" borderId="3" xfId="11" applyFont="1" applyFill="1" applyBorder="1" applyAlignment="1" applyProtection="1">
      <alignment horizontal="center" vertical="center" wrapText="1"/>
    </xf>
    <xf numFmtId="0" fontId="31" fillId="0" borderId="5" xfId="11" applyFont="1" applyFill="1" applyBorder="1" applyAlignment="1" applyProtection="1">
      <alignment horizontal="center" vertical="center" wrapText="1"/>
    </xf>
    <xf numFmtId="0" fontId="31" fillId="0" borderId="7" xfId="11" applyFont="1" applyFill="1" applyBorder="1" applyAlignment="1" applyProtection="1">
      <alignment horizontal="center" vertical="center" wrapText="1"/>
    </xf>
    <xf numFmtId="0" fontId="31" fillId="0" borderId="11" xfId="11" applyFont="1" applyFill="1" applyBorder="1" applyAlignment="1" applyProtection="1">
      <alignment horizontal="center" vertical="center" wrapText="1"/>
    </xf>
    <xf numFmtId="0" fontId="32" fillId="4" borderId="1" xfId="11" applyFont="1" applyFill="1" applyBorder="1" applyAlignment="1" applyProtection="1">
      <alignment horizontal="center" vertical="center" wrapText="1"/>
    </xf>
    <xf numFmtId="0" fontId="32" fillId="4" borderId="2" xfId="11" applyFont="1" applyFill="1" applyBorder="1" applyAlignment="1" applyProtection="1">
      <alignment horizontal="center" vertical="center" wrapText="1"/>
    </xf>
    <xf numFmtId="2" fontId="7" fillId="0" borderId="12" xfId="0" applyNumberFormat="1"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38" fillId="4" borderId="1" xfId="0" applyFont="1" applyFill="1" applyBorder="1" applyAlignment="1" applyProtection="1">
      <alignment horizontal="center" vertical="center" wrapText="1"/>
    </xf>
    <xf numFmtId="0" fontId="38" fillId="4" borderId="2" xfId="0" applyFont="1" applyFill="1" applyBorder="1" applyAlignment="1" applyProtection="1">
      <alignment horizontal="center" vertical="center" wrapText="1"/>
    </xf>
    <xf numFmtId="0" fontId="23" fillId="4" borderId="5" xfId="0" applyFont="1" applyFill="1" applyBorder="1" applyAlignment="1" applyProtection="1">
      <alignment horizontal="center" vertical="center" wrapText="1"/>
    </xf>
    <xf numFmtId="0" fontId="23" fillId="4" borderId="7" xfId="0" applyFont="1" applyFill="1" applyBorder="1" applyAlignment="1" applyProtection="1">
      <alignment horizontal="center" vertical="center" wrapText="1"/>
    </xf>
    <xf numFmtId="0" fontId="23" fillId="4" borderId="11" xfId="0" applyFont="1" applyFill="1" applyBorder="1" applyAlignment="1" applyProtection="1">
      <alignment horizontal="center" vertical="center" wrapText="1"/>
    </xf>
    <xf numFmtId="0" fontId="41" fillId="0" borderId="4" xfId="0" applyFont="1" applyFill="1" applyBorder="1" applyAlignment="1" applyProtection="1">
      <alignment horizontal="center" vertical="center"/>
    </xf>
    <xf numFmtId="0" fontId="41" fillId="0" borderId="13" xfId="0" applyFont="1" applyFill="1" applyBorder="1" applyAlignment="1" applyProtection="1">
      <alignment horizontal="center" vertical="center"/>
    </xf>
    <xf numFmtId="0" fontId="41" fillId="0" borderId="6" xfId="0" applyFont="1" applyFill="1" applyBorder="1" applyAlignment="1" applyProtection="1">
      <alignment horizontal="center" vertical="center"/>
    </xf>
    <xf numFmtId="0" fontId="40" fillId="0" borderId="4" xfId="0" applyFont="1" applyFill="1" applyBorder="1" applyAlignment="1" applyProtection="1">
      <alignment horizontal="center" vertical="center"/>
    </xf>
    <xf numFmtId="0" fontId="40" fillId="0" borderId="13" xfId="0" applyFont="1" applyFill="1" applyBorder="1" applyAlignment="1" applyProtection="1">
      <alignment horizontal="center" vertical="center"/>
    </xf>
    <xf numFmtId="0" fontId="40" fillId="0" borderId="6" xfId="0" applyFont="1" applyFill="1" applyBorder="1" applyAlignment="1" applyProtection="1">
      <alignment horizontal="center" vertical="center"/>
    </xf>
    <xf numFmtId="2" fontId="44" fillId="0" borderId="3" xfId="0" applyNumberFormat="1" applyFont="1" applyBorder="1" applyAlignment="1" applyProtection="1">
      <alignment horizontal="center" vertical="center" wrapText="1"/>
    </xf>
    <xf numFmtId="2" fontId="43" fillId="4" borderId="5" xfId="0" applyNumberFormat="1" applyFont="1" applyFill="1" applyBorder="1" applyAlignment="1" applyProtection="1">
      <alignment horizontal="center" vertical="center" wrapText="1"/>
    </xf>
    <xf numFmtId="2" fontId="43" fillId="4" borderId="7" xfId="0" applyNumberFormat="1" applyFont="1" applyFill="1" applyBorder="1" applyAlignment="1" applyProtection="1">
      <alignment horizontal="center" vertical="center" wrapText="1"/>
    </xf>
    <xf numFmtId="2" fontId="43" fillId="4" borderId="11" xfId="0" applyNumberFormat="1" applyFont="1" applyFill="1" applyBorder="1" applyAlignment="1" applyProtection="1">
      <alignment horizontal="center" vertical="center" wrapText="1"/>
    </xf>
    <xf numFmtId="2" fontId="10" fillId="4" borderId="5" xfId="0" applyNumberFormat="1" applyFont="1" applyFill="1" applyBorder="1" applyAlignment="1" applyProtection="1">
      <alignment horizontal="center" vertical="center" wrapText="1"/>
    </xf>
    <xf numFmtId="2" fontId="10" fillId="4" borderId="7" xfId="0" applyNumberFormat="1" applyFont="1" applyFill="1" applyBorder="1" applyAlignment="1" applyProtection="1">
      <alignment horizontal="center" vertical="center" wrapText="1"/>
    </xf>
    <xf numFmtId="2" fontId="10" fillId="4" borderId="11" xfId="0" applyNumberFormat="1" applyFont="1" applyFill="1" applyBorder="1" applyAlignment="1" applyProtection="1">
      <alignment horizontal="center" vertical="center" wrapText="1"/>
    </xf>
    <xf numFmtId="0" fontId="31" fillId="0" borderId="3" xfId="0" applyFont="1" applyBorder="1" applyAlignment="1" applyProtection="1">
      <alignment horizontal="center"/>
    </xf>
    <xf numFmtId="0" fontId="31" fillId="4" borderId="5" xfId="0" applyFont="1" applyFill="1" applyBorder="1" applyAlignment="1" applyProtection="1">
      <alignment horizontal="center" vertical="center" wrapText="1"/>
    </xf>
    <xf numFmtId="0" fontId="31" fillId="4" borderId="7" xfId="0" applyFont="1" applyFill="1" applyBorder="1" applyAlignment="1" applyProtection="1">
      <alignment horizontal="center" vertical="center" wrapText="1"/>
    </xf>
    <xf numFmtId="0" fontId="31" fillId="4" borderId="11" xfId="0" applyFont="1" applyFill="1" applyBorder="1" applyAlignment="1" applyProtection="1">
      <alignment horizontal="center" vertical="center" wrapText="1"/>
    </xf>
    <xf numFmtId="0" fontId="31" fillId="0" borderId="3" xfId="0" applyFont="1" applyBorder="1" applyAlignment="1" applyProtection="1">
      <alignment horizontal="center" vertical="center"/>
    </xf>
    <xf numFmtId="0" fontId="32" fillId="4" borderId="5" xfId="0" applyFont="1" applyFill="1" applyBorder="1" applyAlignment="1" applyProtection="1">
      <alignment horizontal="center" vertical="center" wrapText="1"/>
    </xf>
    <xf numFmtId="0" fontId="32" fillId="4" borderId="7" xfId="0" applyFont="1" applyFill="1" applyBorder="1" applyAlignment="1" applyProtection="1">
      <alignment horizontal="center" vertical="center" wrapText="1"/>
    </xf>
    <xf numFmtId="0" fontId="32" fillId="4" borderId="11" xfId="0" applyFont="1" applyFill="1" applyBorder="1" applyAlignment="1" applyProtection="1">
      <alignment horizontal="center" vertical="center" wrapText="1"/>
    </xf>
    <xf numFmtId="2" fontId="22" fillId="0" borderId="4" xfId="0" applyNumberFormat="1" applyFont="1" applyBorder="1" applyAlignment="1" applyProtection="1">
      <alignment horizontal="center" vertical="center"/>
      <protection locked="0"/>
    </xf>
    <xf numFmtId="2" fontId="22" fillId="0" borderId="6" xfId="0" applyNumberFormat="1" applyFont="1" applyBorder="1" applyAlignment="1" applyProtection="1">
      <alignment horizontal="center" vertical="center"/>
      <protection locked="0"/>
    </xf>
    <xf numFmtId="2" fontId="22" fillId="0" borderId="3" xfId="0" applyNumberFormat="1" applyFont="1" applyBorder="1" applyAlignment="1" applyProtection="1">
      <alignment horizontal="center" vertical="center"/>
      <protection locked="0"/>
    </xf>
    <xf numFmtId="0" fontId="31" fillId="6" borderId="3" xfId="0" applyFont="1" applyFill="1" applyBorder="1" applyAlignment="1" applyProtection="1">
      <alignment horizontal="center" vertical="center" wrapText="1"/>
    </xf>
    <xf numFmtId="2" fontId="31" fillId="6" borderId="3" xfId="0" applyNumberFormat="1" applyFont="1" applyFill="1" applyBorder="1" applyAlignment="1" applyProtection="1">
      <alignment horizontal="center" vertical="center" wrapText="1"/>
    </xf>
    <xf numFmtId="2" fontId="22" fillId="6" borderId="3" xfId="0" applyNumberFormat="1" applyFont="1" applyFill="1" applyBorder="1" applyAlignment="1" applyProtection="1">
      <alignment horizontal="center" vertical="center" wrapText="1"/>
      <protection locked="0"/>
    </xf>
    <xf numFmtId="0" fontId="22" fillId="0" borderId="3" xfId="0" applyFont="1" applyBorder="1" applyAlignment="1" applyProtection="1">
      <alignment horizontal="center" vertical="center" wrapText="1"/>
    </xf>
    <xf numFmtId="0" fontId="22" fillId="0" borderId="3" xfId="0" applyFont="1" applyBorder="1" applyAlignment="1" applyProtection="1">
      <alignment horizontal="center" vertical="center"/>
    </xf>
    <xf numFmtId="0" fontId="45" fillId="4" borderId="5" xfId="0" applyFont="1" applyFill="1" applyBorder="1" applyAlignment="1" applyProtection="1">
      <alignment horizontal="center" vertical="center" wrapText="1"/>
    </xf>
    <xf numFmtId="0" fontId="45" fillId="4" borderId="7" xfId="0" applyFont="1" applyFill="1" applyBorder="1" applyAlignment="1" applyProtection="1">
      <alignment horizontal="center" vertical="center" wrapText="1"/>
    </xf>
    <xf numFmtId="0" fontId="45" fillId="4" borderId="11" xfId="0" applyFont="1" applyFill="1" applyBorder="1" applyAlignment="1" applyProtection="1">
      <alignment horizontal="center" vertical="center" wrapText="1"/>
    </xf>
    <xf numFmtId="2" fontId="24" fillId="0" borderId="3" xfId="0" applyNumberFormat="1" applyFont="1" applyBorder="1" applyAlignment="1" applyProtection="1">
      <alignment horizontal="center" vertical="center" wrapText="1"/>
      <protection locked="0"/>
    </xf>
    <xf numFmtId="2" fontId="24" fillId="0" borderId="3" xfId="0" applyNumberFormat="1" applyFont="1" applyBorder="1" applyAlignment="1" applyProtection="1">
      <alignment horizontal="left" vertical="center" wrapText="1"/>
      <protection locked="0"/>
    </xf>
    <xf numFmtId="0" fontId="24" fillId="6" borderId="3" xfId="0" applyFont="1" applyFill="1" applyBorder="1" applyAlignment="1" applyProtection="1">
      <alignment horizontal="center" vertical="center" wrapText="1"/>
    </xf>
    <xf numFmtId="0" fontId="24" fillId="0" borderId="3" xfId="0" applyFont="1" applyBorder="1" applyAlignment="1" applyProtection="1">
      <alignment horizontal="center" vertical="center" wrapText="1"/>
    </xf>
    <xf numFmtId="2" fontId="32" fillId="6" borderId="3" xfId="0" applyNumberFormat="1" applyFont="1" applyFill="1" applyBorder="1" applyAlignment="1" applyProtection="1">
      <alignment horizontal="center" vertical="center" wrapText="1"/>
    </xf>
    <xf numFmtId="2" fontId="24" fillId="6" borderId="3" xfId="0" applyNumberFormat="1" applyFont="1" applyFill="1" applyBorder="1" applyAlignment="1" applyProtection="1">
      <alignment horizontal="center" vertical="center" wrapText="1"/>
      <protection locked="0"/>
    </xf>
    <xf numFmtId="0" fontId="13" fillId="8" borderId="3" xfId="0" applyFont="1" applyFill="1" applyBorder="1" applyAlignment="1" applyProtection="1">
      <alignment horizontal="center" vertical="center" wrapText="1"/>
    </xf>
    <xf numFmtId="0" fontId="7" fillId="0" borderId="4" xfId="0" applyFont="1" applyBorder="1" applyAlignment="1" applyProtection="1">
      <alignment horizontal="left" vertical="center" wrapText="1"/>
    </xf>
    <xf numFmtId="0" fontId="7" fillId="0" borderId="6" xfId="0" applyFont="1" applyBorder="1" applyAlignment="1" applyProtection="1">
      <alignment horizontal="left" vertical="center" wrapText="1"/>
    </xf>
  </cellXfs>
  <cellStyles count="19">
    <cellStyle name="Currency" xfId="13" builtinId="4"/>
    <cellStyle name="Currency 2" xfId="18" xr:uid="{00000000-0005-0000-0000-000001000000}"/>
    <cellStyle name="Currency 3" xfId="17" xr:uid="{00000000-0005-0000-0000-000002000000}"/>
    <cellStyle name="Hyperlink" xfId="6" builtinId="8"/>
    <cellStyle name="Normal" xfId="0" builtinId="0"/>
    <cellStyle name="Normal 2" xfId="1" xr:uid="{00000000-0005-0000-0000-000005000000}"/>
    <cellStyle name="Normal 2 2" xfId="2" xr:uid="{00000000-0005-0000-0000-000006000000}"/>
    <cellStyle name="Normal 2 2 3" xfId="4" xr:uid="{00000000-0005-0000-0000-000007000000}"/>
    <cellStyle name="Normal 2 3" xfId="15" xr:uid="{00000000-0005-0000-0000-000008000000}"/>
    <cellStyle name="Normal 3" xfId="5" xr:uid="{00000000-0005-0000-0000-000009000000}"/>
    <cellStyle name="Normal 3 2" xfId="10" xr:uid="{00000000-0005-0000-0000-00000A000000}"/>
    <cellStyle name="Normal 3 2 3 2 2" xfId="3" xr:uid="{00000000-0005-0000-0000-00000B000000}"/>
    <cellStyle name="Normal 3 3" xfId="12" xr:uid="{00000000-0005-0000-0000-00000C000000}"/>
    <cellStyle name="Normal 4" xfId="8" xr:uid="{00000000-0005-0000-0000-00000D000000}"/>
    <cellStyle name="Normal 5" xfId="11" xr:uid="{00000000-0005-0000-0000-00000E000000}"/>
    <cellStyle name="Normal 5 2" xfId="16" xr:uid="{00000000-0005-0000-0000-00000F000000}"/>
    <cellStyle name="Normal 6" xfId="7" xr:uid="{00000000-0005-0000-0000-000010000000}"/>
    <cellStyle name="Normal 7" xfId="14" xr:uid="{00000000-0005-0000-0000-000011000000}"/>
    <cellStyle name="Per cent" xfId="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4"/>
  <sheetViews>
    <sheetView view="pageBreakPreview" zoomScale="115" zoomScaleNormal="110" zoomScaleSheetLayoutView="115" workbookViewId="0">
      <pane ySplit="3" topLeftCell="A34" activePane="bottomLeft" state="frozen"/>
      <selection activeCell="F5" sqref="F5"/>
      <selection pane="bottomLeft" activeCell="J6" sqref="J6"/>
    </sheetView>
  </sheetViews>
  <sheetFormatPr baseColWidth="10" defaultColWidth="8.83203125" defaultRowHeight="16"/>
  <cols>
    <col min="1" max="1" width="7.5" style="13" customWidth="1"/>
    <col min="2" max="2" width="7.33203125" style="13" customWidth="1"/>
    <col min="3" max="3" width="27.5" style="5" customWidth="1"/>
    <col min="4" max="6" width="19.1640625" style="5" customWidth="1"/>
    <col min="7" max="16384" width="8.83203125" style="5"/>
  </cols>
  <sheetData>
    <row r="1" spans="1:6" ht="19">
      <c r="F1" s="657">
        <v>2</v>
      </c>
    </row>
    <row r="2" spans="1:6">
      <c r="A2" s="666" t="s">
        <v>1574</v>
      </c>
      <c r="B2" s="666"/>
      <c r="C2" s="666"/>
      <c r="D2" s="666"/>
      <c r="E2" s="666"/>
      <c r="F2" s="666"/>
    </row>
    <row r="3" spans="1:6" s="6" customFormat="1" ht="34">
      <c r="A3" s="640" t="s">
        <v>28</v>
      </c>
      <c r="B3" s="41" t="s">
        <v>1010</v>
      </c>
      <c r="C3" s="640" t="s">
        <v>29</v>
      </c>
      <c r="D3" s="44" t="s">
        <v>1725</v>
      </c>
      <c r="E3" s="44" t="s">
        <v>1726</v>
      </c>
      <c r="F3" s="44" t="s">
        <v>1134</v>
      </c>
    </row>
    <row r="4" spans="1:6" s="9" customFormat="1" ht="24" customHeight="1">
      <c r="A4" s="426">
        <v>1</v>
      </c>
      <c r="B4" s="667" t="s">
        <v>18</v>
      </c>
      <c r="C4" s="7" t="s">
        <v>32</v>
      </c>
      <c r="D4" s="647">
        <f>SUM(E4:F4)</f>
        <v>1064.6199999999999</v>
      </c>
      <c r="E4" s="647">
        <f>'RCH Remarks'!E99</f>
        <v>850.61199999999985</v>
      </c>
      <c r="F4" s="647">
        <f>'RCH Remarks'!F99</f>
        <v>214.00800000000004</v>
      </c>
    </row>
    <row r="5" spans="1:6" s="9" customFormat="1" ht="24" customHeight="1">
      <c r="A5" s="426">
        <v>2</v>
      </c>
      <c r="B5" s="667"/>
      <c r="C5" s="7" t="s">
        <v>33</v>
      </c>
      <c r="D5" s="647">
        <f t="shared" ref="D5:D42" si="0">SUM(E5:F5)</f>
        <v>274.62200000000001</v>
      </c>
      <c r="E5" s="647">
        <f>'RKSK &amp; SHP Remarks'!E35</f>
        <v>200.10499999999999</v>
      </c>
      <c r="F5" s="647">
        <f>'RKSK &amp; SHP Remarks'!F35</f>
        <v>74.51700000000001</v>
      </c>
    </row>
    <row r="6" spans="1:6" s="9" customFormat="1" ht="24" customHeight="1">
      <c r="A6" s="426">
        <v>3</v>
      </c>
      <c r="B6" s="667"/>
      <c r="C6" s="7" t="s">
        <v>34</v>
      </c>
      <c r="D6" s="647">
        <f t="shared" si="0"/>
        <v>295.19</v>
      </c>
      <c r="E6" s="647">
        <f>'RBSK Remarks'!E22</f>
        <v>235.98000000000002</v>
      </c>
      <c r="F6" s="647">
        <f>'RBSK Remarks'!F22</f>
        <v>59.209999999999994</v>
      </c>
    </row>
    <row r="7" spans="1:6" s="9" customFormat="1" ht="24" customHeight="1">
      <c r="A7" s="426">
        <v>4</v>
      </c>
      <c r="B7" s="667"/>
      <c r="C7" s="7" t="s">
        <v>35</v>
      </c>
      <c r="D7" s="647">
        <f t="shared" si="0"/>
        <v>260.8</v>
      </c>
      <c r="E7" s="647">
        <f>'EPI Remarks'!E27</f>
        <v>222.4</v>
      </c>
      <c r="F7" s="647">
        <f>'EPI Remarks'!F27</f>
        <v>38.4</v>
      </c>
    </row>
    <row r="8" spans="1:6" s="9" customFormat="1" ht="24" customHeight="1">
      <c r="A8" s="426">
        <v>5</v>
      </c>
      <c r="B8" s="667"/>
      <c r="C8" s="7" t="s">
        <v>36</v>
      </c>
      <c r="D8" s="647">
        <f t="shared" si="0"/>
        <v>3.7299999999999995</v>
      </c>
      <c r="E8" s="647">
        <f>'PNDT Remarks'!E5</f>
        <v>3.4499999999999997</v>
      </c>
      <c r="F8" s="647">
        <f>'PNDT Remarks'!F5</f>
        <v>0.28000000000000003</v>
      </c>
    </row>
    <row r="9" spans="1:6" s="9" customFormat="1" ht="24" customHeight="1">
      <c r="A9" s="426">
        <v>6</v>
      </c>
      <c r="B9" s="667"/>
      <c r="C9" s="7" t="s">
        <v>37</v>
      </c>
      <c r="D9" s="647">
        <f t="shared" si="0"/>
        <v>6.59</v>
      </c>
      <c r="E9" s="647">
        <f>'NIDDCP Remarks'!E8</f>
        <v>5.51</v>
      </c>
      <c r="F9" s="647">
        <f>'NIDDCP Remarks'!F8</f>
        <v>1.08</v>
      </c>
    </row>
    <row r="10" spans="1:6" s="9" customFormat="1" ht="24" customHeight="1">
      <c r="A10" s="426">
        <v>7</v>
      </c>
      <c r="B10" s="667" t="s">
        <v>311</v>
      </c>
      <c r="C10" s="7" t="s">
        <v>38</v>
      </c>
      <c r="D10" s="647">
        <f t="shared" si="0"/>
        <v>582.07043999999996</v>
      </c>
      <c r="E10" s="647">
        <f>'CP &amp; Untied Funds Remarks'!E25</f>
        <v>534.48223999999993</v>
      </c>
      <c r="F10" s="647">
        <f>'CP &amp; Untied Funds Remarks'!F25</f>
        <v>47.588200000000008</v>
      </c>
    </row>
    <row r="11" spans="1:6" s="9" customFormat="1" ht="24" customHeight="1">
      <c r="A11" s="426">
        <v>8</v>
      </c>
      <c r="B11" s="667"/>
      <c r="C11" s="7" t="s">
        <v>39</v>
      </c>
      <c r="D11" s="647">
        <f t="shared" si="0"/>
        <v>413.53500000000003</v>
      </c>
      <c r="E11" s="647">
        <f>'CP &amp; Untied Funds Remarks'!E36</f>
        <v>413.53500000000003</v>
      </c>
      <c r="F11" s="647">
        <f>'CP &amp; Untied Funds Remarks'!F36</f>
        <v>0</v>
      </c>
    </row>
    <row r="12" spans="1:6" s="9" customFormat="1" ht="24" customHeight="1">
      <c r="A12" s="426">
        <v>9</v>
      </c>
      <c r="B12" s="667"/>
      <c r="C12" s="7" t="s">
        <v>40</v>
      </c>
      <c r="D12" s="647">
        <f t="shared" si="0"/>
        <v>9.5299999999999994</v>
      </c>
      <c r="E12" s="647">
        <f>'CEA Remarks'!E6</f>
        <v>7.56</v>
      </c>
      <c r="F12" s="647">
        <f>'CEA Remarks'!F6</f>
        <v>1.97</v>
      </c>
    </row>
    <row r="13" spans="1:6" s="9" customFormat="1" ht="24" customHeight="1">
      <c r="A13" s="426">
        <v>10</v>
      </c>
      <c r="B13" s="667"/>
      <c r="C13" s="7" t="s">
        <v>41</v>
      </c>
      <c r="D13" s="647">
        <f t="shared" si="0"/>
        <v>28.200000000000003</v>
      </c>
      <c r="E13" s="647">
        <f>'IEC Remarks'!E10</f>
        <v>25.76</v>
      </c>
      <c r="F13" s="647">
        <f>'IEC Remarks'!F10</f>
        <v>2.4400000000000004</v>
      </c>
    </row>
    <row r="14" spans="1:6" s="9" customFormat="1" ht="24" customHeight="1">
      <c r="A14" s="426">
        <v>11</v>
      </c>
      <c r="B14" s="667"/>
      <c r="C14" s="7" t="s">
        <v>42</v>
      </c>
      <c r="D14" s="647">
        <f t="shared" si="0"/>
        <v>105.39</v>
      </c>
      <c r="E14" s="647">
        <f>'MMU Remarks'!E4</f>
        <v>84.311999999999998</v>
      </c>
      <c r="F14" s="647">
        <f>'MMU Remarks'!F4</f>
        <v>21.077999999999999</v>
      </c>
    </row>
    <row r="15" spans="1:6" s="9" customFormat="1" ht="24" customHeight="1">
      <c r="A15" s="426">
        <v>12</v>
      </c>
      <c r="B15" s="667"/>
      <c r="C15" s="7" t="s">
        <v>43</v>
      </c>
      <c r="D15" s="647">
        <f t="shared" si="0"/>
        <v>60.459999999999994</v>
      </c>
      <c r="E15" s="647">
        <f>'NAS Remarks'!E5</f>
        <v>48.387999999999998</v>
      </c>
      <c r="F15" s="647">
        <f>'NAS Remarks'!F5</f>
        <v>12.071999999999999</v>
      </c>
    </row>
    <row r="16" spans="1:6" s="9" customFormat="1" ht="24" customHeight="1">
      <c r="A16" s="426">
        <v>13</v>
      </c>
      <c r="B16" s="667"/>
      <c r="C16" s="7" t="s">
        <v>44</v>
      </c>
      <c r="D16" s="647">
        <f t="shared" si="0"/>
        <v>272.84999999999997</v>
      </c>
      <c r="E16" s="647">
        <f>'QA Remarks'!E16</f>
        <v>214.33999999999997</v>
      </c>
      <c r="F16" s="647">
        <f>'QA Remarks'!F16</f>
        <v>58.510000000000005</v>
      </c>
    </row>
    <row r="17" spans="1:6" s="9" customFormat="1" ht="24" customHeight="1">
      <c r="A17" s="426">
        <v>14</v>
      </c>
      <c r="B17" s="667"/>
      <c r="C17" s="7" t="s">
        <v>45</v>
      </c>
      <c r="D17" s="647">
        <f t="shared" si="0"/>
        <v>82.1</v>
      </c>
      <c r="E17" s="647">
        <f>'M&amp;E Remarks'!E14</f>
        <v>67.28</v>
      </c>
      <c r="F17" s="647">
        <f>'M&amp;E Remarks'!F14</f>
        <v>14.82</v>
      </c>
    </row>
    <row r="18" spans="1:6" s="9" customFormat="1" ht="34">
      <c r="A18" s="426">
        <v>15</v>
      </c>
      <c r="B18" s="667"/>
      <c r="C18" s="8" t="s">
        <v>46</v>
      </c>
      <c r="D18" s="647">
        <f t="shared" si="0"/>
        <v>347.89</v>
      </c>
      <c r="E18" s="647">
        <f>'FDSI Remarks'!E5</f>
        <v>347.89</v>
      </c>
      <c r="F18" s="647">
        <f>'FDSI Remarks'!F5</f>
        <v>0</v>
      </c>
    </row>
    <row r="19" spans="1:6" s="9" customFormat="1" ht="24" customHeight="1">
      <c r="A19" s="426">
        <v>16</v>
      </c>
      <c r="B19" s="667"/>
      <c r="C19" s="7" t="s">
        <v>47</v>
      </c>
      <c r="D19" s="647">
        <f t="shared" si="0"/>
        <v>632.61</v>
      </c>
      <c r="E19" s="647">
        <f>'FDSI Remarks'!E4</f>
        <v>632.61</v>
      </c>
      <c r="F19" s="647">
        <f>'FDSI Remarks'!F4</f>
        <v>0</v>
      </c>
    </row>
    <row r="20" spans="1:6" s="9" customFormat="1" ht="24" customHeight="1">
      <c r="A20" s="426">
        <v>17</v>
      </c>
      <c r="B20" s="667"/>
      <c r="C20" s="7" t="s">
        <v>49</v>
      </c>
      <c r="D20" s="647">
        <f t="shared" si="0"/>
        <v>24.660000000000004</v>
      </c>
      <c r="E20" s="647">
        <f>'FDSI Remarks'!E6+'FDSI Remarks'!E7</f>
        <v>24.660000000000004</v>
      </c>
      <c r="F20" s="647">
        <f>'FDSI Remarks'!F6+'FDSI Remarks'!F7</f>
        <v>0</v>
      </c>
    </row>
    <row r="21" spans="1:6" s="9" customFormat="1" ht="24" customHeight="1">
      <c r="A21" s="426">
        <v>18</v>
      </c>
      <c r="B21" s="667"/>
      <c r="C21" s="10" t="s">
        <v>50</v>
      </c>
      <c r="D21" s="647">
        <f t="shared" si="0"/>
        <v>1449.8799999999999</v>
      </c>
      <c r="E21" s="647">
        <f>'HWC Remarks'!E16</f>
        <v>1155.8799999999999</v>
      </c>
      <c r="F21" s="647">
        <f>'HWC Remarks'!F16</f>
        <v>294</v>
      </c>
    </row>
    <row r="22" spans="1:6" s="9" customFormat="1" ht="24" customHeight="1">
      <c r="A22" s="426">
        <v>19</v>
      </c>
      <c r="B22" s="667"/>
      <c r="C22" s="7" t="s">
        <v>54</v>
      </c>
      <c r="D22" s="647">
        <f t="shared" si="0"/>
        <v>32.860000000000007</v>
      </c>
      <c r="E22" s="647">
        <f>'SBC Remarks'!E14</f>
        <v>26.220000000000006</v>
      </c>
      <c r="F22" s="647">
        <f>'SBC Remarks'!F14</f>
        <v>6.6400000000000006</v>
      </c>
    </row>
    <row r="23" spans="1:6" s="9" customFormat="1" ht="17">
      <c r="A23" s="426">
        <v>20</v>
      </c>
      <c r="B23" s="667"/>
      <c r="C23" s="11" t="s">
        <v>56</v>
      </c>
      <c r="D23" s="647">
        <f t="shared" si="0"/>
        <v>28</v>
      </c>
      <c r="E23" s="647">
        <v>22.4</v>
      </c>
      <c r="F23" s="647">
        <v>5.6</v>
      </c>
    </row>
    <row r="24" spans="1:6" s="9" customFormat="1" ht="26.25" customHeight="1">
      <c r="A24" s="426">
        <v>21</v>
      </c>
      <c r="B24" s="667"/>
      <c r="C24" s="11" t="s">
        <v>328</v>
      </c>
      <c r="D24" s="647">
        <f t="shared" si="0"/>
        <v>61</v>
      </c>
      <c r="E24" s="647">
        <f>Supervision!C13</f>
        <v>48.8</v>
      </c>
      <c r="F24" s="647">
        <f>Supervision!D13</f>
        <v>12.2</v>
      </c>
    </row>
    <row r="25" spans="1:6" s="9" customFormat="1" ht="26.25" customHeight="1">
      <c r="A25" s="426">
        <v>22</v>
      </c>
      <c r="B25" s="667"/>
      <c r="C25" s="11" t="s">
        <v>57</v>
      </c>
      <c r="D25" s="647">
        <f t="shared" si="0"/>
        <v>28.450000000000003</v>
      </c>
      <c r="E25" s="647">
        <v>22.76</v>
      </c>
      <c r="F25" s="647">
        <v>5.69</v>
      </c>
    </row>
    <row r="26" spans="1:6" s="9" customFormat="1" ht="24" customHeight="1">
      <c r="A26" s="426">
        <v>23</v>
      </c>
      <c r="B26" s="667" t="s">
        <v>23</v>
      </c>
      <c r="C26" s="7" t="s">
        <v>58</v>
      </c>
      <c r="D26" s="647">
        <f t="shared" si="0"/>
        <v>36.75</v>
      </c>
      <c r="E26" s="647">
        <f>'IDSP Remarks'!E11</f>
        <v>30.73</v>
      </c>
      <c r="F26" s="647">
        <f>'IDSP Remarks'!F11</f>
        <v>6.02</v>
      </c>
    </row>
    <row r="27" spans="1:6" s="9" customFormat="1" ht="24" customHeight="1">
      <c r="A27" s="426">
        <v>24</v>
      </c>
      <c r="B27" s="667"/>
      <c r="C27" s="7" t="s">
        <v>59</v>
      </c>
      <c r="D27" s="647">
        <f t="shared" si="0"/>
        <v>26.43</v>
      </c>
      <c r="E27" s="647">
        <f>'NLEP Remarks'!E21</f>
        <v>24.29</v>
      </c>
      <c r="F27" s="647">
        <f>'NLEP Remarks'!F21</f>
        <v>2.14</v>
      </c>
    </row>
    <row r="28" spans="1:6" s="9" customFormat="1" ht="24" customHeight="1">
      <c r="A28" s="426">
        <v>25</v>
      </c>
      <c r="B28" s="667"/>
      <c r="C28" s="7" t="s">
        <v>60</v>
      </c>
      <c r="D28" s="647">
        <f t="shared" si="0"/>
        <v>432.60999999999996</v>
      </c>
      <c r="E28" s="647">
        <f>'NVBDCP Remarks'!E39</f>
        <v>349.06399999999996</v>
      </c>
      <c r="F28" s="647">
        <f>'NVBDCP Remarks'!F39</f>
        <v>83.545999999999992</v>
      </c>
    </row>
    <row r="29" spans="1:6" s="9" customFormat="1" ht="24" customHeight="1">
      <c r="A29" s="426">
        <v>26</v>
      </c>
      <c r="B29" s="667"/>
      <c r="C29" s="7" t="s">
        <v>61</v>
      </c>
      <c r="D29" s="647">
        <f t="shared" si="0"/>
        <v>616.27</v>
      </c>
      <c r="E29" s="647">
        <f>'NTEP Remarks'!E36</f>
        <v>482.66999999999996</v>
      </c>
      <c r="F29" s="647">
        <f>'NTEP Remarks'!F36</f>
        <v>133.60000000000002</v>
      </c>
    </row>
    <row r="30" spans="1:6" s="9" customFormat="1" ht="24" customHeight="1">
      <c r="A30" s="426">
        <v>27</v>
      </c>
      <c r="B30" s="667"/>
      <c r="C30" s="7" t="s">
        <v>62</v>
      </c>
      <c r="D30" s="647">
        <f t="shared" si="0"/>
        <v>72.940000000000012</v>
      </c>
      <c r="E30" s="647">
        <f>'NVHCP Remarks'!E22</f>
        <v>58.360000000000007</v>
      </c>
      <c r="F30" s="647">
        <f>'NVHCP Remarks'!F22</f>
        <v>14.58</v>
      </c>
    </row>
    <row r="31" spans="1:6" s="9" customFormat="1" ht="24" customHeight="1">
      <c r="A31" s="426">
        <v>28</v>
      </c>
      <c r="B31" s="667"/>
      <c r="C31" s="7" t="s">
        <v>63</v>
      </c>
      <c r="D31" s="647">
        <f t="shared" si="0"/>
        <v>26.020000000000003</v>
      </c>
      <c r="E31" s="647">
        <f>'NRCP Remarks'!E7</f>
        <v>26.020000000000003</v>
      </c>
      <c r="F31" s="647">
        <f>'NRCP Remarks'!F7</f>
        <v>0</v>
      </c>
    </row>
    <row r="32" spans="1:6" s="9" customFormat="1" ht="24" customHeight="1">
      <c r="A32" s="426">
        <v>29</v>
      </c>
      <c r="B32" s="667" t="s">
        <v>24</v>
      </c>
      <c r="C32" s="7" t="s">
        <v>64</v>
      </c>
      <c r="D32" s="647">
        <f t="shared" si="0"/>
        <v>144.65</v>
      </c>
      <c r="E32" s="647">
        <f>'NPCBVI Remarks'!E19</f>
        <v>115.72</v>
      </c>
      <c r="F32" s="647">
        <f>'NPCBVI Remarks'!F19</f>
        <v>28.93</v>
      </c>
    </row>
    <row r="33" spans="1:6" s="9" customFormat="1" ht="24" customHeight="1">
      <c r="A33" s="426">
        <v>30</v>
      </c>
      <c r="B33" s="667"/>
      <c r="C33" s="7" t="s">
        <v>65</v>
      </c>
      <c r="D33" s="647">
        <f t="shared" si="0"/>
        <v>57.5</v>
      </c>
      <c r="E33" s="647">
        <f>'NMHP Remarks'!E13</f>
        <v>46</v>
      </c>
      <c r="F33" s="647">
        <f>'NMHP Remarks'!F13</f>
        <v>11.5</v>
      </c>
    </row>
    <row r="34" spans="1:6" s="9" customFormat="1" ht="24" customHeight="1">
      <c r="A34" s="426">
        <v>31</v>
      </c>
      <c r="B34" s="667"/>
      <c r="C34" s="7" t="s">
        <v>66</v>
      </c>
      <c r="D34" s="647">
        <f t="shared" si="0"/>
        <v>174.89000000000001</v>
      </c>
      <c r="E34" s="647">
        <f>'NPCDCS Remarks'!E32</f>
        <v>139.89000000000001</v>
      </c>
      <c r="F34" s="647">
        <f>'NPCDCS Remarks'!F32</f>
        <v>35</v>
      </c>
    </row>
    <row r="35" spans="1:6" s="9" customFormat="1" ht="24" customHeight="1">
      <c r="A35" s="426">
        <v>32</v>
      </c>
      <c r="B35" s="667"/>
      <c r="C35" s="7" t="s">
        <v>67</v>
      </c>
      <c r="D35" s="647">
        <f t="shared" si="0"/>
        <v>27.240000000000002</v>
      </c>
      <c r="E35" s="647">
        <f>'NPHCE Remarks'!E8</f>
        <v>22.14</v>
      </c>
      <c r="F35" s="647">
        <f>'NPHCE Remarks'!F8</f>
        <v>5.0999999999999996</v>
      </c>
    </row>
    <row r="36" spans="1:6" s="9" customFormat="1" ht="24" customHeight="1">
      <c r="A36" s="426">
        <v>33</v>
      </c>
      <c r="B36" s="667"/>
      <c r="C36" s="7" t="s">
        <v>68</v>
      </c>
      <c r="D36" s="647">
        <f t="shared" si="0"/>
        <v>60.660000000000004</v>
      </c>
      <c r="E36" s="647">
        <f>'NTCP Remarks'!E18</f>
        <v>48.480000000000004</v>
      </c>
      <c r="F36" s="647">
        <f>'NTCP Remarks'!F18</f>
        <v>12.18</v>
      </c>
    </row>
    <row r="37" spans="1:6" s="9" customFormat="1" ht="24" customHeight="1">
      <c r="A37" s="426">
        <v>34</v>
      </c>
      <c r="B37" s="667"/>
      <c r="C37" s="7" t="s">
        <v>51</v>
      </c>
      <c r="D37" s="647">
        <f t="shared" si="0"/>
        <v>6.8999999999999995</v>
      </c>
      <c r="E37" s="647">
        <f>'NOHP Remarks'!E10</f>
        <v>5.52</v>
      </c>
      <c r="F37" s="647">
        <f>'NOHP Remarks'!F10</f>
        <v>1.38</v>
      </c>
    </row>
    <row r="38" spans="1:6" s="9" customFormat="1" ht="24" customHeight="1">
      <c r="A38" s="426">
        <v>35</v>
      </c>
      <c r="B38" s="667"/>
      <c r="C38" s="7" t="s">
        <v>52</v>
      </c>
      <c r="D38" s="647">
        <f t="shared" si="0"/>
        <v>15.649999999999999</v>
      </c>
      <c r="E38" s="647">
        <f>'NPPCD Remarks'!E7</f>
        <v>13.469999999999999</v>
      </c>
      <c r="F38" s="647">
        <f>'NPPCD Remarks'!F7</f>
        <v>2.1799999999999997</v>
      </c>
    </row>
    <row r="39" spans="1:6" s="9" customFormat="1" ht="24" customHeight="1">
      <c r="A39" s="426">
        <v>36</v>
      </c>
      <c r="B39" s="667"/>
      <c r="C39" s="7" t="s">
        <v>53</v>
      </c>
      <c r="D39" s="647">
        <f t="shared" si="0"/>
        <v>32.17</v>
      </c>
      <c r="E39" s="647">
        <f>'NPPC Remarks'!E16</f>
        <v>25.64</v>
      </c>
      <c r="F39" s="647">
        <f>'NPPC Remarks'!F16</f>
        <v>6.5299999999999994</v>
      </c>
    </row>
    <row r="40" spans="1:6" s="9" customFormat="1" ht="24" customHeight="1">
      <c r="A40" s="426">
        <v>37</v>
      </c>
      <c r="B40" s="667"/>
      <c r="C40" s="7" t="s">
        <v>48</v>
      </c>
      <c r="D40" s="647">
        <f t="shared" si="0"/>
        <v>4.62</v>
      </c>
      <c r="E40" s="647">
        <f>'FDSI Remarks'!E3</f>
        <v>0</v>
      </c>
      <c r="F40" s="647">
        <f>'FDSI Remarks'!F3</f>
        <v>4.62</v>
      </c>
    </row>
    <row r="41" spans="1:6" s="9" customFormat="1" ht="24" customHeight="1">
      <c r="A41" s="426">
        <v>38</v>
      </c>
      <c r="B41" s="667"/>
      <c r="C41" s="7" t="s">
        <v>55</v>
      </c>
      <c r="D41" s="647">
        <f t="shared" si="0"/>
        <v>8.99</v>
      </c>
      <c r="E41" s="647">
        <f>'Climate Change Remarks'!E8</f>
        <v>7.1920000000000002</v>
      </c>
      <c r="F41" s="647">
        <f>'Climate Change Remarks'!F8</f>
        <v>1.798</v>
      </c>
    </row>
    <row r="42" spans="1:6" s="9" customFormat="1" ht="41">
      <c r="A42" s="426">
        <v>39</v>
      </c>
      <c r="B42" s="425" t="s">
        <v>25</v>
      </c>
      <c r="C42" s="10" t="s">
        <v>25</v>
      </c>
      <c r="D42" s="647">
        <f t="shared" si="0"/>
        <v>258.55</v>
      </c>
      <c r="E42" s="647">
        <f>'NUHM Remarks'!E57</f>
        <v>197.62</v>
      </c>
      <c r="F42" s="647">
        <f>'NUHM Remarks'!F57</f>
        <v>60.929999999999993</v>
      </c>
    </row>
    <row r="43" spans="1:6" s="12" customFormat="1" ht="9.75" customHeight="1">
      <c r="A43" s="664"/>
      <c r="B43" s="664"/>
      <c r="C43" s="664"/>
      <c r="D43" s="648"/>
      <c r="E43" s="648"/>
      <c r="F43" s="648"/>
    </row>
    <row r="44" spans="1:6" s="9" customFormat="1" ht="24" customHeight="1">
      <c r="A44" s="665" t="s">
        <v>17</v>
      </c>
      <c r="B44" s="665"/>
      <c r="C44" s="665"/>
      <c r="D44" s="647">
        <f>SUM(D4:D43)</f>
        <v>8067.8774399999984</v>
      </c>
      <c r="E44" s="647">
        <f>SUM(E4:E43)</f>
        <v>6787.7402400000019</v>
      </c>
      <c r="F44" s="647">
        <f>SUM(F4:F43)</f>
        <v>1280.1372000000001</v>
      </c>
    </row>
  </sheetData>
  <mergeCells count="7">
    <mergeCell ref="A43:C43"/>
    <mergeCell ref="A44:C44"/>
    <mergeCell ref="A2:F2"/>
    <mergeCell ref="B26:B31"/>
    <mergeCell ref="B32:B41"/>
    <mergeCell ref="B4:B9"/>
    <mergeCell ref="B10:B25"/>
  </mergeCells>
  <hyperlinks>
    <hyperlink ref="C21" location="HWC!A1" display="HWC" xr:uid="{00000000-0004-0000-0000-000000000000}"/>
    <hyperlink ref="C42" location="NUHM!A1" display="NUHM" xr:uid="{00000000-0004-0000-0000-000001000000}"/>
  </hyperlinks>
  <pageMargins left="0.7" right="0.7" top="0.75" bottom="0.75" header="0.3" footer="0.3"/>
  <pageSetup paperSize="5" scale="85" orientation="portrait" copies="4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P30"/>
  <sheetViews>
    <sheetView view="pageBreakPreview" topLeftCell="A13" zoomScaleSheetLayoutView="100" workbookViewId="0">
      <selection activeCell="H13" sqref="H13"/>
    </sheetView>
  </sheetViews>
  <sheetFormatPr baseColWidth="10" defaultColWidth="9.1640625" defaultRowHeight="15"/>
  <cols>
    <col min="1" max="1" width="10.83203125" style="94" customWidth="1"/>
    <col min="2" max="2" width="10.5" style="94" customWidth="1"/>
    <col min="3" max="3" width="41.6640625" style="88" customWidth="1"/>
    <col min="4" max="4" width="15.1640625" style="95" customWidth="1"/>
    <col min="5" max="14" width="12.1640625" style="87" customWidth="1"/>
    <col min="15" max="15" width="6.6640625" style="87" customWidth="1"/>
    <col min="16" max="16" width="9.1640625" style="87"/>
    <col min="17" max="16384" width="9.1640625" style="88"/>
  </cols>
  <sheetData>
    <row r="1" spans="1:16" s="102" customFormat="1" ht="24" customHeight="1">
      <c r="A1" s="696" t="s">
        <v>245</v>
      </c>
      <c r="B1" s="697"/>
      <c r="C1" s="697"/>
      <c r="D1" s="697"/>
      <c r="E1" s="697"/>
      <c r="F1" s="697"/>
      <c r="G1" s="697"/>
      <c r="H1" s="697"/>
      <c r="I1" s="697"/>
      <c r="J1" s="697"/>
      <c r="K1" s="697"/>
      <c r="L1" s="697"/>
      <c r="M1" s="697"/>
      <c r="N1" s="697"/>
      <c r="O1" s="100"/>
      <c r="P1" s="101"/>
    </row>
    <row r="2" spans="1:16" s="100" customFormat="1" ht="29.25" customHeight="1">
      <c r="A2" s="103" t="s">
        <v>0</v>
      </c>
      <c r="B2" s="104" t="s">
        <v>1</v>
      </c>
      <c r="C2" s="104" t="s">
        <v>2</v>
      </c>
      <c r="D2" s="105" t="s">
        <v>1127</v>
      </c>
      <c r="E2" s="105" t="s">
        <v>3</v>
      </c>
      <c r="F2" s="106" t="s">
        <v>4</v>
      </c>
      <c r="G2" s="106" t="s">
        <v>5</v>
      </c>
      <c r="H2" s="106" t="s">
        <v>6</v>
      </c>
      <c r="I2" s="106" t="s">
        <v>7</v>
      </c>
      <c r="J2" s="106" t="s">
        <v>8</v>
      </c>
      <c r="K2" s="106" t="s">
        <v>9</v>
      </c>
      <c r="L2" s="106" t="s">
        <v>10</v>
      </c>
      <c r="M2" s="106" t="s">
        <v>11</v>
      </c>
      <c r="N2" s="106" t="s">
        <v>12</v>
      </c>
      <c r="O2" s="107"/>
      <c r="P2" s="107"/>
    </row>
    <row r="3" spans="1:16" ht="32">
      <c r="A3" s="108" t="s">
        <v>246</v>
      </c>
      <c r="B3" s="109" t="s">
        <v>18</v>
      </c>
      <c r="C3" s="108" t="s">
        <v>247</v>
      </c>
      <c r="D3" s="110">
        <f>SUM(E3:N3)</f>
        <v>3.6</v>
      </c>
      <c r="E3" s="90">
        <v>3.6</v>
      </c>
      <c r="F3" s="90"/>
      <c r="G3" s="90"/>
      <c r="H3" s="90"/>
      <c r="I3" s="90"/>
      <c r="J3" s="90"/>
      <c r="K3" s="90"/>
      <c r="L3" s="90"/>
      <c r="M3" s="90"/>
      <c r="N3" s="90"/>
    </row>
    <row r="4" spans="1:16" ht="48">
      <c r="A4" s="109" t="s">
        <v>248</v>
      </c>
      <c r="B4" s="109" t="s">
        <v>18</v>
      </c>
      <c r="C4" s="108" t="s">
        <v>754</v>
      </c>
      <c r="D4" s="110">
        <f t="shared" ref="D4:D21" si="0">SUM(E4:N4)</f>
        <v>69.040000000000006</v>
      </c>
      <c r="E4" s="90">
        <v>69.040000000000006</v>
      </c>
      <c r="F4" s="90"/>
      <c r="G4" s="90"/>
      <c r="H4" s="90"/>
      <c r="I4" s="90"/>
      <c r="J4" s="90"/>
      <c r="K4" s="90"/>
      <c r="L4" s="90"/>
      <c r="M4" s="90"/>
      <c r="N4" s="90"/>
    </row>
    <row r="5" spans="1:16" ht="16">
      <c r="A5" s="109" t="s">
        <v>249</v>
      </c>
      <c r="B5" s="109" t="s">
        <v>18</v>
      </c>
      <c r="C5" s="108" t="s">
        <v>753</v>
      </c>
      <c r="D5" s="110">
        <f t="shared" si="0"/>
        <v>1.51</v>
      </c>
      <c r="E5" s="90">
        <v>0</v>
      </c>
      <c r="F5" s="90"/>
      <c r="G5" s="90">
        <v>0.755</v>
      </c>
      <c r="H5" s="90"/>
      <c r="I5" s="90"/>
      <c r="J5" s="90"/>
      <c r="K5" s="90">
        <v>0.755</v>
      </c>
      <c r="L5" s="90"/>
      <c r="M5" s="90"/>
      <c r="N5" s="90"/>
    </row>
    <row r="6" spans="1:16" ht="48">
      <c r="A6" s="109" t="s">
        <v>250</v>
      </c>
      <c r="B6" s="109" t="s">
        <v>18</v>
      </c>
      <c r="C6" s="108" t="s">
        <v>752</v>
      </c>
      <c r="D6" s="110">
        <f t="shared" si="0"/>
        <v>143.614</v>
      </c>
      <c r="E6" s="90">
        <v>0</v>
      </c>
      <c r="F6" s="90">
        <v>19.931999999999999</v>
      </c>
      <c r="G6" s="90">
        <v>12.01</v>
      </c>
      <c r="H6" s="90">
        <v>18.52</v>
      </c>
      <c r="I6" s="90">
        <v>9.8559999999999999</v>
      </c>
      <c r="J6" s="90">
        <v>18.318000000000001</v>
      </c>
      <c r="K6" s="90">
        <v>21.49</v>
      </c>
      <c r="L6" s="90">
        <v>21.178000000000001</v>
      </c>
      <c r="M6" s="90">
        <v>11.53</v>
      </c>
      <c r="N6" s="90">
        <v>10.78</v>
      </c>
    </row>
    <row r="7" spans="1:16" ht="32">
      <c r="A7" s="109" t="s">
        <v>251</v>
      </c>
      <c r="B7" s="109" t="s">
        <v>18</v>
      </c>
      <c r="C7" s="108" t="s">
        <v>751</v>
      </c>
      <c r="D7" s="110">
        <f t="shared" si="0"/>
        <v>2.4000000000000004</v>
      </c>
      <c r="E7" s="90">
        <v>0.24</v>
      </c>
      <c r="F7" s="90">
        <v>0.24</v>
      </c>
      <c r="G7" s="90">
        <v>0.24</v>
      </c>
      <c r="H7" s="90">
        <v>0.24</v>
      </c>
      <c r="I7" s="90">
        <v>0.24</v>
      </c>
      <c r="J7" s="90">
        <v>0.24</v>
      </c>
      <c r="K7" s="90">
        <v>0.24</v>
      </c>
      <c r="L7" s="90">
        <v>0.24</v>
      </c>
      <c r="M7" s="90">
        <v>0.24</v>
      </c>
      <c r="N7" s="90">
        <v>0.24</v>
      </c>
    </row>
    <row r="8" spans="1:16" ht="32">
      <c r="A8" s="109" t="s">
        <v>1118</v>
      </c>
      <c r="B8" s="109" t="s">
        <v>311</v>
      </c>
      <c r="C8" s="108" t="s">
        <v>1119</v>
      </c>
      <c r="D8" s="110">
        <f t="shared" si="0"/>
        <v>5.4</v>
      </c>
      <c r="E8" s="90">
        <v>5.4</v>
      </c>
      <c r="F8" s="90"/>
      <c r="G8" s="91"/>
      <c r="H8" s="90"/>
      <c r="I8" s="91"/>
      <c r="J8" s="90"/>
      <c r="K8" s="90"/>
      <c r="L8" s="91"/>
      <c r="M8" s="90"/>
      <c r="N8" s="90"/>
    </row>
    <row r="9" spans="1:16" ht="16">
      <c r="A9" s="109" t="s">
        <v>252</v>
      </c>
      <c r="B9" s="109" t="s">
        <v>311</v>
      </c>
      <c r="C9" s="108" t="s">
        <v>750</v>
      </c>
      <c r="D9" s="110">
        <f t="shared" si="0"/>
        <v>10.56</v>
      </c>
      <c r="E9" s="90">
        <v>10.56</v>
      </c>
      <c r="F9" s="90"/>
      <c r="G9" s="90"/>
      <c r="H9" s="90"/>
      <c r="I9" s="90"/>
      <c r="J9" s="90"/>
      <c r="K9" s="90"/>
      <c r="L9" s="90"/>
      <c r="M9" s="90"/>
      <c r="N9" s="90"/>
    </row>
    <row r="10" spans="1:16" ht="32">
      <c r="A10" s="109" t="s">
        <v>253</v>
      </c>
      <c r="B10" s="109" t="s">
        <v>311</v>
      </c>
      <c r="C10" s="606" t="s">
        <v>254</v>
      </c>
      <c r="D10" s="110">
        <f t="shared" si="0"/>
        <v>0</v>
      </c>
      <c r="E10" s="90"/>
      <c r="F10" s="90"/>
      <c r="G10" s="90"/>
      <c r="H10" s="90"/>
      <c r="I10" s="90"/>
      <c r="J10" s="90"/>
      <c r="K10" s="90"/>
      <c r="L10" s="90"/>
      <c r="M10" s="90"/>
      <c r="N10" s="90"/>
    </row>
    <row r="11" spans="1:16" ht="48">
      <c r="A11" s="109" t="s">
        <v>255</v>
      </c>
      <c r="B11" s="109" t="s">
        <v>311</v>
      </c>
      <c r="C11" s="108" t="s">
        <v>745</v>
      </c>
      <c r="D11" s="110">
        <f t="shared" si="0"/>
        <v>0</v>
      </c>
      <c r="E11" s="90" t="s">
        <v>1256</v>
      </c>
      <c r="F11" s="90"/>
      <c r="G11" s="90"/>
      <c r="H11" s="90"/>
      <c r="I11" s="90"/>
      <c r="J11" s="90"/>
      <c r="K11" s="90"/>
      <c r="L11" s="90"/>
      <c r="M11" s="90"/>
      <c r="N11" s="90"/>
    </row>
    <row r="12" spans="1:16" ht="16">
      <c r="A12" s="109" t="s">
        <v>256</v>
      </c>
      <c r="B12" s="109" t="s">
        <v>311</v>
      </c>
      <c r="C12" s="108" t="s">
        <v>257</v>
      </c>
      <c r="D12" s="110">
        <f t="shared" si="0"/>
        <v>3.38</v>
      </c>
      <c r="E12" s="90">
        <v>3.38</v>
      </c>
      <c r="F12" s="90"/>
      <c r="G12" s="90"/>
      <c r="H12" s="90"/>
      <c r="I12" s="90"/>
      <c r="J12" s="90"/>
      <c r="K12" s="90"/>
      <c r="L12" s="90"/>
      <c r="M12" s="90"/>
      <c r="N12" s="90"/>
    </row>
    <row r="13" spans="1:16" ht="48">
      <c r="A13" s="109" t="s">
        <v>258</v>
      </c>
      <c r="B13" s="109" t="s">
        <v>311</v>
      </c>
      <c r="C13" s="108" t="s">
        <v>746</v>
      </c>
      <c r="D13" s="110">
        <f t="shared" si="0"/>
        <v>0</v>
      </c>
      <c r="E13" s="90" t="s">
        <v>1256</v>
      </c>
      <c r="F13" s="90"/>
      <c r="G13" s="90"/>
      <c r="H13" s="90"/>
      <c r="I13" s="90"/>
      <c r="J13" s="90"/>
      <c r="K13" s="90"/>
      <c r="L13" s="90"/>
      <c r="M13" s="90"/>
      <c r="N13" s="90"/>
    </row>
    <row r="14" spans="1:16" ht="16">
      <c r="A14" s="109" t="s">
        <v>259</v>
      </c>
      <c r="B14" s="109" t="s">
        <v>311</v>
      </c>
      <c r="C14" s="108" t="s">
        <v>257</v>
      </c>
      <c r="D14" s="110">
        <f t="shared" si="0"/>
        <v>5.51</v>
      </c>
      <c r="E14" s="90">
        <v>5.51</v>
      </c>
      <c r="F14" s="90"/>
      <c r="G14" s="90"/>
      <c r="H14" s="90"/>
      <c r="I14" s="90"/>
      <c r="J14" s="90"/>
      <c r="K14" s="90"/>
      <c r="L14" s="90"/>
      <c r="M14" s="90"/>
      <c r="N14" s="90"/>
    </row>
    <row r="15" spans="1:16" ht="32">
      <c r="A15" s="109" t="s">
        <v>260</v>
      </c>
      <c r="B15" s="109" t="s">
        <v>311</v>
      </c>
      <c r="C15" s="108" t="s">
        <v>749</v>
      </c>
      <c r="D15" s="110">
        <f t="shared" si="0"/>
        <v>14.08</v>
      </c>
      <c r="E15" s="90">
        <v>14.08</v>
      </c>
      <c r="F15" s="90"/>
      <c r="G15" s="90"/>
      <c r="H15" s="90"/>
      <c r="I15" s="90"/>
      <c r="J15" s="90"/>
      <c r="K15" s="90"/>
      <c r="L15" s="90"/>
      <c r="M15" s="90"/>
      <c r="N15" s="90"/>
    </row>
    <row r="16" spans="1:16" ht="32">
      <c r="A16" s="109" t="s">
        <v>261</v>
      </c>
      <c r="B16" s="109" t="s">
        <v>18</v>
      </c>
      <c r="C16" s="108" t="s">
        <v>262</v>
      </c>
      <c r="D16" s="110">
        <f t="shared" si="0"/>
        <v>4.4800000000000004</v>
      </c>
      <c r="E16" s="90">
        <v>4.4800000000000004</v>
      </c>
      <c r="F16" s="90"/>
      <c r="G16" s="90"/>
      <c r="H16" s="90"/>
      <c r="I16" s="90"/>
      <c r="J16" s="90"/>
      <c r="K16" s="90"/>
      <c r="L16" s="90"/>
      <c r="M16" s="90"/>
      <c r="N16" s="90"/>
    </row>
    <row r="17" spans="1:16" ht="48">
      <c r="A17" s="109" t="s">
        <v>1120</v>
      </c>
      <c r="B17" s="109" t="s">
        <v>311</v>
      </c>
      <c r="C17" s="108" t="s">
        <v>1121</v>
      </c>
      <c r="D17" s="110">
        <f t="shared" si="0"/>
        <v>21.05</v>
      </c>
      <c r="E17" s="90">
        <v>21.05</v>
      </c>
      <c r="F17" s="90"/>
      <c r="G17" s="90"/>
      <c r="H17" s="90"/>
      <c r="I17" s="90"/>
      <c r="J17" s="90"/>
      <c r="K17" s="90"/>
      <c r="L17" s="90"/>
      <c r="M17" s="90"/>
      <c r="N17" s="90"/>
    </row>
    <row r="18" spans="1:16" ht="16">
      <c r="A18" s="109" t="s">
        <v>263</v>
      </c>
      <c r="B18" s="109" t="s">
        <v>311</v>
      </c>
      <c r="C18" s="108" t="s">
        <v>747</v>
      </c>
      <c r="D18" s="110">
        <f t="shared" si="0"/>
        <v>6.84</v>
      </c>
      <c r="E18" s="90">
        <v>6.84</v>
      </c>
      <c r="F18" s="90"/>
      <c r="G18" s="90"/>
      <c r="H18" s="90"/>
      <c r="I18" s="90"/>
      <c r="J18" s="90"/>
      <c r="K18" s="90"/>
      <c r="L18" s="90"/>
      <c r="M18" s="90"/>
      <c r="N18" s="90"/>
    </row>
    <row r="19" spans="1:16" ht="16">
      <c r="A19" s="109" t="s">
        <v>264</v>
      </c>
      <c r="B19" s="109" t="s">
        <v>311</v>
      </c>
      <c r="C19" s="108" t="s">
        <v>748</v>
      </c>
      <c r="D19" s="110">
        <f t="shared" si="0"/>
        <v>0.5</v>
      </c>
      <c r="E19" s="90">
        <v>0.5</v>
      </c>
      <c r="F19" s="90"/>
      <c r="G19" s="90"/>
      <c r="H19" s="90"/>
      <c r="I19" s="90"/>
      <c r="J19" s="90"/>
      <c r="K19" s="90"/>
      <c r="L19" s="90"/>
      <c r="M19" s="90"/>
      <c r="N19" s="90"/>
    </row>
    <row r="20" spans="1:16" ht="17">
      <c r="A20" s="111" t="s">
        <v>265</v>
      </c>
      <c r="B20" s="109" t="s">
        <v>18</v>
      </c>
      <c r="C20" s="112" t="s">
        <v>266</v>
      </c>
      <c r="D20" s="110">
        <f t="shared" si="0"/>
        <v>0.35</v>
      </c>
      <c r="E20" s="90">
        <v>0.35</v>
      </c>
      <c r="F20" s="90"/>
      <c r="G20" s="90"/>
      <c r="H20" s="90"/>
      <c r="I20" s="90"/>
      <c r="J20" s="90"/>
      <c r="K20" s="90"/>
      <c r="L20" s="90"/>
      <c r="M20" s="90"/>
      <c r="N20" s="90"/>
    </row>
    <row r="21" spans="1:16" ht="17">
      <c r="A21" s="111" t="s">
        <v>1093</v>
      </c>
      <c r="B21" s="109" t="s">
        <v>311</v>
      </c>
      <c r="C21" s="112" t="s">
        <v>1094</v>
      </c>
      <c r="D21" s="110">
        <f t="shared" si="0"/>
        <v>2.88</v>
      </c>
      <c r="E21" s="90">
        <v>2.88</v>
      </c>
      <c r="F21" s="90"/>
      <c r="G21" s="90"/>
      <c r="H21" s="90"/>
      <c r="I21" s="90"/>
      <c r="J21" s="90"/>
      <c r="K21" s="90"/>
      <c r="L21" s="90"/>
      <c r="M21" s="90"/>
      <c r="N21" s="90"/>
    </row>
    <row r="22" spans="1:16" s="116" customFormat="1" ht="30" customHeight="1">
      <c r="A22" s="692" t="s">
        <v>17</v>
      </c>
      <c r="B22" s="692"/>
      <c r="C22" s="692"/>
      <c r="D22" s="113">
        <f>SUM(D3:D21)</f>
        <v>295.19400000000002</v>
      </c>
      <c r="E22" s="114">
        <f>SUM(E3:E21)</f>
        <v>147.91</v>
      </c>
      <c r="F22" s="114">
        <f t="shared" ref="F22:N22" si="1">SUM(F3:F20)</f>
        <v>20.171999999999997</v>
      </c>
      <c r="G22" s="114">
        <f t="shared" si="1"/>
        <v>13.005000000000001</v>
      </c>
      <c r="H22" s="114">
        <f t="shared" si="1"/>
        <v>18.759999999999998</v>
      </c>
      <c r="I22" s="114">
        <f t="shared" si="1"/>
        <v>10.096</v>
      </c>
      <c r="J22" s="114">
        <f t="shared" si="1"/>
        <v>18.558</v>
      </c>
      <c r="K22" s="114">
        <f t="shared" si="1"/>
        <v>22.484999999999996</v>
      </c>
      <c r="L22" s="114">
        <f t="shared" si="1"/>
        <v>21.417999999999999</v>
      </c>
      <c r="M22" s="114">
        <f t="shared" si="1"/>
        <v>11.77</v>
      </c>
      <c r="N22" s="114">
        <f t="shared" si="1"/>
        <v>11.02</v>
      </c>
      <c r="O22" s="115"/>
      <c r="P22" s="115"/>
    </row>
    <row r="23" spans="1:16" s="102" customFormat="1" ht="24" customHeight="1">
      <c r="A23" s="693" t="s">
        <v>18</v>
      </c>
      <c r="B23" s="694"/>
      <c r="C23" s="695"/>
      <c r="D23" s="110">
        <f t="shared" ref="D23:N23" si="2">SUM(D3:D7)+D16+D20</f>
        <v>224.994</v>
      </c>
      <c r="E23" s="110">
        <f t="shared" si="2"/>
        <v>77.709999999999994</v>
      </c>
      <c r="F23" s="110">
        <f t="shared" si="2"/>
        <v>20.171999999999997</v>
      </c>
      <c r="G23" s="110">
        <f t="shared" si="2"/>
        <v>13.005000000000001</v>
      </c>
      <c r="H23" s="110">
        <f t="shared" si="2"/>
        <v>18.759999999999998</v>
      </c>
      <c r="I23" s="110">
        <f t="shared" si="2"/>
        <v>10.096</v>
      </c>
      <c r="J23" s="110">
        <f t="shared" si="2"/>
        <v>18.558</v>
      </c>
      <c r="K23" s="110">
        <f t="shared" si="2"/>
        <v>22.484999999999996</v>
      </c>
      <c r="L23" s="110">
        <f t="shared" si="2"/>
        <v>21.417999999999999</v>
      </c>
      <c r="M23" s="110">
        <f t="shared" si="2"/>
        <v>11.77</v>
      </c>
      <c r="N23" s="110">
        <f t="shared" si="2"/>
        <v>11.02</v>
      </c>
      <c r="O23" s="101"/>
      <c r="P23" s="101"/>
    </row>
    <row r="24" spans="1:16" s="102" customFormat="1" ht="24" customHeight="1">
      <c r="A24" s="693" t="s">
        <v>311</v>
      </c>
      <c r="B24" s="694"/>
      <c r="C24" s="695"/>
      <c r="D24" s="110">
        <f>D22-D23</f>
        <v>70.200000000000017</v>
      </c>
      <c r="E24" s="110">
        <f t="shared" ref="E24:N24" si="3">E22-E23</f>
        <v>70.2</v>
      </c>
      <c r="F24" s="110">
        <f t="shared" si="3"/>
        <v>0</v>
      </c>
      <c r="G24" s="110">
        <f t="shared" si="3"/>
        <v>0</v>
      </c>
      <c r="H24" s="110">
        <f t="shared" si="3"/>
        <v>0</v>
      </c>
      <c r="I24" s="110">
        <f t="shared" si="3"/>
        <v>0</v>
      </c>
      <c r="J24" s="110">
        <f t="shared" si="3"/>
        <v>0</v>
      </c>
      <c r="K24" s="110">
        <f t="shared" si="3"/>
        <v>0</v>
      </c>
      <c r="L24" s="110">
        <f t="shared" si="3"/>
        <v>0</v>
      </c>
      <c r="M24" s="110">
        <f t="shared" si="3"/>
        <v>0</v>
      </c>
      <c r="N24" s="110">
        <f t="shared" si="3"/>
        <v>0</v>
      </c>
      <c r="O24" s="101"/>
      <c r="P24" s="101"/>
    </row>
    <row r="28" spans="1:16" s="93" customFormat="1" ht="30" customHeight="1">
      <c r="A28" s="94"/>
      <c r="B28" s="94"/>
      <c r="C28" s="88"/>
      <c r="D28" s="95"/>
      <c r="E28" s="87"/>
      <c r="F28" s="87"/>
      <c r="G28" s="87"/>
      <c r="H28" s="87"/>
      <c r="I28" s="87"/>
      <c r="J28" s="87"/>
      <c r="K28" s="87"/>
      <c r="L28" s="87"/>
      <c r="M28" s="87"/>
      <c r="N28" s="87"/>
      <c r="O28" s="87"/>
      <c r="P28" s="96"/>
    </row>
    <row r="29" spans="1:16" s="98" customFormat="1">
      <c r="A29" s="94"/>
      <c r="B29" s="94"/>
      <c r="C29" s="88"/>
      <c r="D29" s="95"/>
      <c r="E29" s="87"/>
      <c r="F29" s="87"/>
      <c r="G29" s="87"/>
      <c r="H29" s="87"/>
      <c r="I29" s="87"/>
      <c r="J29" s="87"/>
      <c r="K29" s="87"/>
      <c r="L29" s="87"/>
      <c r="M29" s="87"/>
      <c r="N29" s="87"/>
      <c r="O29" s="97"/>
      <c r="P29" s="97"/>
    </row>
    <row r="30" spans="1:16" s="98" customFormat="1">
      <c r="A30" s="94"/>
      <c r="B30" s="94"/>
      <c r="C30" s="88"/>
      <c r="D30" s="95"/>
      <c r="E30" s="87"/>
      <c r="F30" s="87"/>
      <c r="G30" s="87"/>
      <c r="H30" s="87"/>
      <c r="I30" s="87"/>
      <c r="J30" s="87"/>
      <c r="K30" s="87"/>
      <c r="L30" s="87"/>
      <c r="M30" s="87"/>
      <c r="N30" s="87"/>
      <c r="O30" s="97"/>
      <c r="P30" s="97"/>
    </row>
  </sheetData>
  <mergeCells count="4">
    <mergeCell ref="A22:C22"/>
    <mergeCell ref="A23:C23"/>
    <mergeCell ref="A24:C24"/>
    <mergeCell ref="A1:N1"/>
  </mergeCells>
  <pageMargins left="0.7" right="0.7" top="0.75" bottom="0.75" header="0.3" footer="0.3"/>
  <pageSetup paperSize="9" scale="41" fitToHeight="3" orientation="portrait" horizontalDpi="4294967292"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I30"/>
  <sheetViews>
    <sheetView view="pageBreakPreview" topLeftCell="A22" zoomScale="110" zoomScaleSheetLayoutView="140" workbookViewId="0">
      <selection activeCell="E13" sqref="E13"/>
    </sheetView>
  </sheetViews>
  <sheetFormatPr baseColWidth="10" defaultColWidth="9.1640625" defaultRowHeight="15"/>
  <cols>
    <col min="1" max="1" width="10.1640625" style="94" bestFit="1" customWidth="1"/>
    <col min="2" max="2" width="6.6640625" style="94" customWidth="1"/>
    <col min="3" max="3" width="22" style="88" customWidth="1"/>
    <col min="4" max="4" width="12.33203125" style="95" bestFit="1" customWidth="1"/>
    <col min="5" max="6" width="12.1640625" style="87" customWidth="1"/>
    <col min="7" max="7" width="31.1640625" style="87" customWidth="1"/>
    <col min="8" max="8" width="6.6640625" style="87" customWidth="1"/>
    <col min="9" max="9" width="9.1640625" style="87"/>
    <col min="10" max="16384" width="9.1640625" style="88"/>
  </cols>
  <sheetData>
    <row r="1" spans="1:9" s="102" customFormat="1" ht="24" customHeight="1">
      <c r="A1" s="696" t="s">
        <v>245</v>
      </c>
      <c r="B1" s="697"/>
      <c r="C1" s="697"/>
      <c r="D1" s="697"/>
      <c r="E1" s="697"/>
      <c r="F1" s="697"/>
      <c r="G1" s="697"/>
      <c r="H1" s="100"/>
      <c r="I1" s="101"/>
    </row>
    <row r="2" spans="1:9" s="100" customFormat="1" ht="37" customHeight="1">
      <c r="A2" s="103" t="s">
        <v>0</v>
      </c>
      <c r="B2" s="104" t="s">
        <v>1</v>
      </c>
      <c r="C2" s="104" t="s">
        <v>2</v>
      </c>
      <c r="D2" s="105" t="s">
        <v>1132</v>
      </c>
      <c r="E2" s="69" t="s">
        <v>1133</v>
      </c>
      <c r="F2" s="69" t="s">
        <v>1134</v>
      </c>
      <c r="G2" s="69" t="s">
        <v>1131</v>
      </c>
      <c r="H2" s="107"/>
      <c r="I2" s="107"/>
    </row>
    <row r="3" spans="1:9" ht="144">
      <c r="A3" s="108" t="s">
        <v>246</v>
      </c>
      <c r="B3" s="109" t="s">
        <v>18</v>
      </c>
      <c r="C3" s="108" t="s">
        <v>247</v>
      </c>
      <c r="D3" s="110">
        <f>SUM(E3:F3)</f>
        <v>3.6</v>
      </c>
      <c r="E3" s="90">
        <v>3.6</v>
      </c>
      <c r="F3" s="423"/>
      <c r="G3" s="90" t="s">
        <v>1257</v>
      </c>
    </row>
    <row r="4" spans="1:9" ht="176">
      <c r="A4" s="109" t="s">
        <v>248</v>
      </c>
      <c r="B4" s="109" t="s">
        <v>18</v>
      </c>
      <c r="C4" s="108" t="s">
        <v>754</v>
      </c>
      <c r="D4" s="110">
        <f t="shared" ref="D4:D21" si="0">SUM(E4:F4)</f>
        <v>69.040000000000006</v>
      </c>
      <c r="E4" s="90">
        <v>44.52</v>
      </c>
      <c r="F4" s="423">
        <v>24.52</v>
      </c>
      <c r="G4" s="90" t="s">
        <v>1258</v>
      </c>
    </row>
    <row r="5" spans="1:9" ht="80">
      <c r="A5" s="109" t="s">
        <v>249</v>
      </c>
      <c r="B5" s="109" t="s">
        <v>18</v>
      </c>
      <c r="C5" s="108" t="s">
        <v>753</v>
      </c>
      <c r="D5" s="110">
        <f t="shared" si="0"/>
        <v>1.51</v>
      </c>
      <c r="E5" s="90">
        <v>1.51</v>
      </c>
      <c r="F5" s="423"/>
      <c r="G5" s="90" t="s">
        <v>1259</v>
      </c>
    </row>
    <row r="6" spans="1:9" ht="288">
      <c r="A6" s="109" t="s">
        <v>250</v>
      </c>
      <c r="B6" s="109" t="s">
        <v>18</v>
      </c>
      <c r="C6" s="108" t="s">
        <v>752</v>
      </c>
      <c r="D6" s="110">
        <f t="shared" si="0"/>
        <v>143.61000000000001</v>
      </c>
      <c r="E6" s="90">
        <v>108.92</v>
      </c>
      <c r="F6" s="423">
        <v>34.69</v>
      </c>
      <c r="G6" s="90" t="s">
        <v>1260</v>
      </c>
    </row>
    <row r="7" spans="1:9" ht="144">
      <c r="A7" s="109" t="s">
        <v>251</v>
      </c>
      <c r="B7" s="109" t="s">
        <v>18</v>
      </c>
      <c r="C7" s="108" t="s">
        <v>751</v>
      </c>
      <c r="D7" s="110">
        <f t="shared" si="0"/>
        <v>2.4</v>
      </c>
      <c r="E7" s="90">
        <v>2.4</v>
      </c>
      <c r="F7" s="423"/>
      <c r="G7" s="90" t="s">
        <v>1261</v>
      </c>
    </row>
    <row r="8" spans="1:9" ht="64">
      <c r="A8" s="109" t="s">
        <v>1118</v>
      </c>
      <c r="B8" s="109"/>
      <c r="C8" s="108" t="s">
        <v>1119</v>
      </c>
      <c r="D8" s="110">
        <f t="shared" si="0"/>
        <v>5.4</v>
      </c>
      <c r="E8" s="90">
        <v>5.4</v>
      </c>
      <c r="F8" s="423"/>
      <c r="G8" s="90" t="s">
        <v>1262</v>
      </c>
    </row>
    <row r="9" spans="1:9" ht="64">
      <c r="A9" s="109" t="s">
        <v>252</v>
      </c>
      <c r="B9" s="109" t="s">
        <v>311</v>
      </c>
      <c r="C9" s="108" t="s">
        <v>750</v>
      </c>
      <c r="D9" s="110">
        <f t="shared" si="0"/>
        <v>10.56</v>
      </c>
      <c r="E9" s="90">
        <v>10.56</v>
      </c>
      <c r="F9" s="423"/>
      <c r="G9" s="90" t="s">
        <v>1263</v>
      </c>
    </row>
    <row r="10" spans="1:9" ht="128">
      <c r="A10" s="109" t="s">
        <v>253</v>
      </c>
      <c r="B10" s="109" t="s">
        <v>311</v>
      </c>
      <c r="C10" s="606" t="s">
        <v>254</v>
      </c>
      <c r="D10" s="110">
        <f t="shared" si="0"/>
        <v>0</v>
      </c>
      <c r="E10" s="90"/>
      <c r="F10" s="423"/>
      <c r="G10" s="90" t="s">
        <v>1264</v>
      </c>
    </row>
    <row r="11" spans="1:9" ht="80">
      <c r="A11" s="109" t="s">
        <v>255</v>
      </c>
      <c r="B11" s="109" t="s">
        <v>311</v>
      </c>
      <c r="C11" s="108" t="s">
        <v>745</v>
      </c>
      <c r="D11" s="110">
        <f t="shared" si="0"/>
        <v>0</v>
      </c>
      <c r="E11" s="90" t="s">
        <v>1256</v>
      </c>
      <c r="F11" s="423"/>
      <c r="G11" s="90" t="s">
        <v>1265</v>
      </c>
    </row>
    <row r="12" spans="1:9" ht="64">
      <c r="A12" s="109" t="s">
        <v>256</v>
      </c>
      <c r="B12" s="109" t="s">
        <v>311</v>
      </c>
      <c r="C12" s="108" t="s">
        <v>257</v>
      </c>
      <c r="D12" s="110">
        <f t="shared" si="0"/>
        <v>3.38</v>
      </c>
      <c r="E12" s="90">
        <v>3.38</v>
      </c>
      <c r="F12" s="423"/>
      <c r="G12" s="90" t="s">
        <v>1266</v>
      </c>
    </row>
    <row r="13" spans="1:9" ht="112">
      <c r="A13" s="109" t="s">
        <v>258</v>
      </c>
      <c r="B13" s="109" t="s">
        <v>311</v>
      </c>
      <c r="C13" s="108" t="s">
        <v>746</v>
      </c>
      <c r="D13" s="110">
        <f t="shared" si="0"/>
        <v>0</v>
      </c>
      <c r="E13" s="90" t="s">
        <v>1256</v>
      </c>
      <c r="F13" s="423"/>
      <c r="G13" s="90" t="s">
        <v>1267</v>
      </c>
    </row>
    <row r="14" spans="1:9" ht="80">
      <c r="A14" s="109" t="s">
        <v>259</v>
      </c>
      <c r="B14" s="109" t="s">
        <v>311</v>
      </c>
      <c r="C14" s="108" t="s">
        <v>257</v>
      </c>
      <c r="D14" s="110">
        <f t="shared" si="0"/>
        <v>5.51</v>
      </c>
      <c r="E14" s="90">
        <v>5.51</v>
      </c>
      <c r="F14" s="423"/>
      <c r="G14" s="90" t="s">
        <v>1268</v>
      </c>
    </row>
    <row r="15" spans="1:9" ht="112">
      <c r="A15" s="109" t="s">
        <v>260</v>
      </c>
      <c r="B15" s="109" t="s">
        <v>311</v>
      </c>
      <c r="C15" s="108" t="s">
        <v>749</v>
      </c>
      <c r="D15" s="110">
        <f t="shared" si="0"/>
        <v>14.08</v>
      </c>
      <c r="E15" s="90">
        <v>14.08</v>
      </c>
      <c r="F15" s="423"/>
      <c r="G15" s="90" t="s">
        <v>1269</v>
      </c>
    </row>
    <row r="16" spans="1:9" ht="64">
      <c r="A16" s="109" t="s">
        <v>261</v>
      </c>
      <c r="B16" s="109" t="s">
        <v>18</v>
      </c>
      <c r="C16" s="108" t="s">
        <v>262</v>
      </c>
      <c r="D16" s="110">
        <f t="shared" si="0"/>
        <v>4.4800000000000004</v>
      </c>
      <c r="E16" s="90">
        <v>4.4800000000000004</v>
      </c>
      <c r="F16" s="423"/>
      <c r="G16" s="90" t="s">
        <v>1270</v>
      </c>
    </row>
    <row r="17" spans="1:9" ht="80">
      <c r="A17" s="109" t="s">
        <v>1120</v>
      </c>
      <c r="B17" s="109" t="s">
        <v>18</v>
      </c>
      <c r="C17" s="108" t="s">
        <v>1121</v>
      </c>
      <c r="D17" s="110">
        <f t="shared" si="0"/>
        <v>21.05</v>
      </c>
      <c r="E17" s="90">
        <v>21.05</v>
      </c>
      <c r="F17" s="423"/>
      <c r="G17" s="90" t="s">
        <v>1271</v>
      </c>
    </row>
    <row r="18" spans="1:9" ht="80">
      <c r="A18" s="109" t="s">
        <v>263</v>
      </c>
      <c r="B18" s="109" t="s">
        <v>311</v>
      </c>
      <c r="C18" s="108" t="s">
        <v>747</v>
      </c>
      <c r="D18" s="110">
        <f t="shared" si="0"/>
        <v>6.84</v>
      </c>
      <c r="E18" s="90">
        <v>6.84</v>
      </c>
      <c r="F18" s="423"/>
      <c r="G18" s="90" t="s">
        <v>1272</v>
      </c>
    </row>
    <row r="19" spans="1:9" ht="64">
      <c r="A19" s="109" t="s">
        <v>264</v>
      </c>
      <c r="B19" s="109" t="s">
        <v>311</v>
      </c>
      <c r="C19" s="108" t="s">
        <v>748</v>
      </c>
      <c r="D19" s="110">
        <f t="shared" si="0"/>
        <v>0.5</v>
      </c>
      <c r="E19" s="90">
        <v>0.5</v>
      </c>
      <c r="F19" s="423"/>
      <c r="G19" s="90" t="s">
        <v>1273</v>
      </c>
    </row>
    <row r="20" spans="1:9" ht="80">
      <c r="A20" s="111" t="s">
        <v>265</v>
      </c>
      <c r="B20" s="109" t="s">
        <v>18</v>
      </c>
      <c r="C20" s="112" t="s">
        <v>266</v>
      </c>
      <c r="D20" s="110">
        <f t="shared" si="0"/>
        <v>0.35</v>
      </c>
      <c r="E20" s="90">
        <v>0.35</v>
      </c>
      <c r="F20" s="423"/>
      <c r="G20" s="90" t="s">
        <v>1274</v>
      </c>
    </row>
    <row r="21" spans="1:9" ht="64">
      <c r="A21" s="111" t="s">
        <v>1093</v>
      </c>
      <c r="B21" s="109" t="s">
        <v>311</v>
      </c>
      <c r="C21" s="112" t="s">
        <v>1094</v>
      </c>
      <c r="D21" s="110">
        <f t="shared" si="0"/>
        <v>2.88</v>
      </c>
      <c r="E21" s="90">
        <v>2.88</v>
      </c>
      <c r="F21" s="423"/>
      <c r="G21" s="90" t="s">
        <v>1275</v>
      </c>
    </row>
    <row r="22" spans="1:9" s="116" customFormat="1" ht="27" customHeight="1">
      <c r="A22" s="692" t="s">
        <v>17</v>
      </c>
      <c r="B22" s="692"/>
      <c r="C22" s="692"/>
      <c r="D22" s="113">
        <f>SUM(D3:D21)</f>
        <v>295.19000000000005</v>
      </c>
      <c r="E22" s="114">
        <f>SUM(E3:E21)</f>
        <v>235.98000000000002</v>
      </c>
      <c r="F22" s="114">
        <f>SUM(F3:F20)</f>
        <v>59.209999999999994</v>
      </c>
      <c r="G22" s="208"/>
      <c r="H22" s="115"/>
      <c r="I22" s="115"/>
    </row>
    <row r="23" spans="1:9" s="102" customFormat="1" ht="27" customHeight="1">
      <c r="A23" s="693" t="s">
        <v>18</v>
      </c>
      <c r="B23" s="694"/>
      <c r="C23" s="695"/>
      <c r="D23" s="110">
        <f>SUM(D3:D7)+D16+D20</f>
        <v>224.99</v>
      </c>
      <c r="E23" s="110">
        <f>SUM(E3:E7)+E16+E20</f>
        <v>165.78</v>
      </c>
      <c r="F23" s="110">
        <f>SUM(F3:F7)+F16+F20</f>
        <v>59.209999999999994</v>
      </c>
      <c r="G23" s="110"/>
      <c r="H23" s="101"/>
      <c r="I23" s="101"/>
    </row>
    <row r="24" spans="1:9" s="102" customFormat="1" ht="27" customHeight="1">
      <c r="A24" s="693" t="s">
        <v>311</v>
      </c>
      <c r="B24" s="694"/>
      <c r="C24" s="695"/>
      <c r="D24" s="110">
        <f>D22-D23</f>
        <v>70.200000000000045</v>
      </c>
      <c r="E24" s="110">
        <f t="shared" ref="E24:F24" si="1">E22-E23</f>
        <v>70.200000000000017</v>
      </c>
      <c r="F24" s="110">
        <f t="shared" si="1"/>
        <v>0</v>
      </c>
      <c r="G24" s="110"/>
      <c r="H24" s="101"/>
      <c r="I24" s="101"/>
    </row>
    <row r="28" spans="1:9" s="93" customFormat="1" ht="30" customHeight="1">
      <c r="A28" s="94"/>
      <c r="B28" s="94"/>
      <c r="C28" s="88"/>
      <c r="D28" s="95"/>
      <c r="E28" s="87"/>
      <c r="F28" s="87"/>
      <c r="G28" s="87"/>
      <c r="H28" s="87"/>
      <c r="I28" s="96"/>
    </row>
    <row r="29" spans="1:9" s="98" customFormat="1">
      <c r="A29" s="94"/>
      <c r="B29" s="94"/>
      <c r="C29" s="88"/>
      <c r="D29" s="95"/>
      <c r="E29" s="87"/>
      <c r="F29" s="87"/>
      <c r="G29" s="87"/>
      <c r="H29" s="97"/>
      <c r="I29" s="97"/>
    </row>
    <row r="30" spans="1:9" s="98" customFormat="1">
      <c r="A30" s="94"/>
      <c r="B30" s="94"/>
      <c r="C30" s="88"/>
      <c r="D30" s="95"/>
      <c r="E30" s="87"/>
      <c r="F30" s="87"/>
      <c r="G30" s="87"/>
      <c r="H30" s="97"/>
      <c r="I30" s="97"/>
    </row>
  </sheetData>
  <mergeCells count="4">
    <mergeCell ref="A22:C22"/>
    <mergeCell ref="A23:C23"/>
    <mergeCell ref="A24:C24"/>
    <mergeCell ref="A1:G1"/>
  </mergeCells>
  <pageMargins left="0.7" right="0.7" top="0.75" bottom="0.75" header="0.3" footer="0.3"/>
  <pageSetup paperSize="5" scale="79" fitToHeight="3" orientation="portrait" horizont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N29"/>
  <sheetViews>
    <sheetView view="pageBreakPreview" zoomScale="106" zoomScaleNormal="100" workbookViewId="0">
      <pane xSplit="3" ySplit="2" topLeftCell="D16" activePane="bottomRight" state="frozen"/>
      <selection pane="topRight"/>
      <selection pane="bottomLeft"/>
      <selection pane="bottomRight" activeCell="E26" sqref="E26"/>
    </sheetView>
  </sheetViews>
  <sheetFormatPr baseColWidth="10" defaultColWidth="9.1640625" defaultRowHeight="15"/>
  <cols>
    <col min="1" max="1" width="11.33203125" style="132" bestFit="1" customWidth="1"/>
    <col min="2" max="2" width="11" style="133" bestFit="1" customWidth="1"/>
    <col min="3" max="3" width="41.6640625" style="118" customWidth="1"/>
    <col min="4" max="4" width="12.1640625" style="56" customWidth="1"/>
    <col min="5" max="14" width="12.1640625" style="54" customWidth="1"/>
    <col min="15" max="16384" width="9.1640625" style="118"/>
  </cols>
  <sheetData>
    <row r="1" spans="1:14" ht="24" customHeight="1">
      <c r="A1" s="702" t="s">
        <v>1009</v>
      </c>
      <c r="B1" s="703"/>
      <c r="C1" s="703"/>
      <c r="D1" s="703"/>
      <c r="E1" s="117"/>
      <c r="F1" s="117"/>
      <c r="G1" s="117"/>
      <c r="H1" s="117"/>
      <c r="I1" s="117"/>
      <c r="J1" s="117"/>
      <c r="K1" s="117"/>
      <c r="L1" s="117"/>
      <c r="M1" s="117"/>
      <c r="N1" s="117"/>
    </row>
    <row r="2" spans="1:14" s="123" customFormat="1" ht="55.5" customHeight="1">
      <c r="A2" s="119" t="s">
        <v>0</v>
      </c>
      <c r="B2" s="119" t="s">
        <v>1</v>
      </c>
      <c r="C2" s="119" t="s">
        <v>2</v>
      </c>
      <c r="D2" s="120" t="s">
        <v>1127</v>
      </c>
      <c r="E2" s="121" t="s">
        <v>3</v>
      </c>
      <c r="F2" s="122" t="s">
        <v>4</v>
      </c>
      <c r="G2" s="122" t="s">
        <v>5</v>
      </c>
      <c r="H2" s="122" t="s">
        <v>6</v>
      </c>
      <c r="I2" s="122" t="s">
        <v>7</v>
      </c>
      <c r="J2" s="122" t="s">
        <v>8</v>
      </c>
      <c r="K2" s="122" t="s">
        <v>9</v>
      </c>
      <c r="L2" s="122" t="s">
        <v>10</v>
      </c>
      <c r="M2" s="122" t="s">
        <v>11</v>
      </c>
      <c r="N2" s="122" t="s">
        <v>12</v>
      </c>
    </row>
    <row r="3" spans="1:14" ht="51">
      <c r="A3" s="699" t="s">
        <v>519</v>
      </c>
      <c r="B3" s="699" t="s">
        <v>18</v>
      </c>
      <c r="C3" s="124" t="s">
        <v>520</v>
      </c>
      <c r="D3" s="125">
        <f>SUM(E3:N3)</f>
        <v>3.72</v>
      </c>
      <c r="E3" s="126"/>
      <c r="F3" s="126"/>
      <c r="G3" s="126"/>
      <c r="H3" s="126"/>
      <c r="I3" s="126"/>
      <c r="J3" s="126"/>
      <c r="K3" s="126"/>
      <c r="L3" s="126">
        <v>3.72</v>
      </c>
      <c r="M3" s="126"/>
      <c r="N3" s="126"/>
    </row>
    <row r="4" spans="1:14" ht="51">
      <c r="A4" s="700"/>
      <c r="B4" s="700"/>
      <c r="C4" s="124" t="s">
        <v>521</v>
      </c>
      <c r="D4" s="125">
        <f t="shared" ref="D4:D26" si="0">SUM(E4:N4)</f>
        <v>3.5</v>
      </c>
      <c r="E4" s="126"/>
      <c r="F4" s="126"/>
      <c r="G4" s="126"/>
      <c r="H4" s="126"/>
      <c r="I4" s="126"/>
      <c r="J4" s="126"/>
      <c r="K4" s="126"/>
      <c r="L4" s="126">
        <v>3.5</v>
      </c>
      <c r="M4" s="126"/>
      <c r="N4" s="126"/>
    </row>
    <row r="5" spans="1:14" ht="34">
      <c r="A5" s="33" t="s">
        <v>522</v>
      </c>
      <c r="B5" s="127" t="s">
        <v>18</v>
      </c>
      <c r="C5" s="28" t="s">
        <v>523</v>
      </c>
      <c r="D5" s="125">
        <f t="shared" si="0"/>
        <v>1.08</v>
      </c>
      <c r="E5" s="126"/>
      <c r="F5" s="126">
        <v>0.12</v>
      </c>
      <c r="G5" s="126">
        <v>0.12</v>
      </c>
      <c r="H5" s="126">
        <v>0.12</v>
      </c>
      <c r="I5" s="126">
        <v>0.12</v>
      </c>
      <c r="J5" s="126">
        <v>0.12</v>
      </c>
      <c r="K5" s="126">
        <v>0.12</v>
      </c>
      <c r="L5" s="126">
        <v>0.12</v>
      </c>
      <c r="M5" s="126">
        <v>0.12</v>
      </c>
      <c r="N5" s="126">
        <v>0.12</v>
      </c>
    </row>
    <row r="6" spans="1:14" ht="17">
      <c r="A6" s="33" t="s">
        <v>524</v>
      </c>
      <c r="B6" s="127" t="s">
        <v>18</v>
      </c>
      <c r="C6" s="28" t="s">
        <v>525</v>
      </c>
      <c r="D6" s="125">
        <f t="shared" si="0"/>
        <v>25.898000000000003</v>
      </c>
      <c r="E6" s="126">
        <v>0.13</v>
      </c>
      <c r="F6" s="126">
        <v>3.92</v>
      </c>
      <c r="G6" s="126">
        <v>2.78</v>
      </c>
      <c r="H6" s="126">
        <v>3.14</v>
      </c>
      <c r="I6" s="126">
        <v>2.08</v>
      </c>
      <c r="J6" s="126">
        <v>3.91</v>
      </c>
      <c r="K6" s="126">
        <v>4.17</v>
      </c>
      <c r="L6" s="126">
        <v>2.3839999999999999</v>
      </c>
      <c r="M6" s="126">
        <v>1.77</v>
      </c>
      <c r="N6" s="126">
        <v>1.6140000000000001</v>
      </c>
    </row>
    <row r="7" spans="1:14" ht="34">
      <c r="A7" s="33" t="s">
        <v>526</v>
      </c>
      <c r="B7" s="127" t="s">
        <v>18</v>
      </c>
      <c r="C7" s="28" t="s">
        <v>527</v>
      </c>
      <c r="D7" s="125">
        <f t="shared" si="0"/>
        <v>14.4</v>
      </c>
      <c r="E7" s="126"/>
      <c r="F7" s="126"/>
      <c r="G7" s="126"/>
      <c r="H7" s="126">
        <v>1.35</v>
      </c>
      <c r="I7" s="126">
        <v>0.72</v>
      </c>
      <c r="J7" s="126">
        <v>6.75</v>
      </c>
      <c r="K7" s="126">
        <v>3.06</v>
      </c>
      <c r="L7" s="126">
        <v>2.52</v>
      </c>
      <c r="M7" s="126"/>
      <c r="N7" s="126"/>
    </row>
    <row r="8" spans="1:14" ht="30" customHeight="1">
      <c r="A8" s="33" t="s">
        <v>528</v>
      </c>
      <c r="B8" s="127" t="s">
        <v>18</v>
      </c>
      <c r="C8" s="28" t="s">
        <v>529</v>
      </c>
      <c r="D8" s="125">
        <f t="shared" si="0"/>
        <v>38.519999999999996</v>
      </c>
      <c r="E8" s="126"/>
      <c r="F8" s="126">
        <v>9.26</v>
      </c>
      <c r="G8" s="126">
        <v>5.87</v>
      </c>
      <c r="H8" s="126">
        <v>4.42</v>
      </c>
      <c r="I8" s="126">
        <v>2.98</v>
      </c>
      <c r="J8" s="126">
        <v>3.84</v>
      </c>
      <c r="K8" s="126">
        <v>5.05</v>
      </c>
      <c r="L8" s="126">
        <v>2.76</v>
      </c>
      <c r="M8" s="126">
        <v>2.2999999999999998</v>
      </c>
      <c r="N8" s="126">
        <v>2.04</v>
      </c>
    </row>
    <row r="9" spans="1:14" ht="34">
      <c r="A9" s="33" t="s">
        <v>530</v>
      </c>
      <c r="B9" s="127" t="s">
        <v>18</v>
      </c>
      <c r="C9" s="28" t="s">
        <v>531</v>
      </c>
      <c r="D9" s="125">
        <f t="shared" si="0"/>
        <v>12.359999999999998</v>
      </c>
      <c r="E9" s="126"/>
      <c r="F9" s="126">
        <v>1.97</v>
      </c>
      <c r="G9" s="126">
        <v>1.46</v>
      </c>
      <c r="H9" s="126">
        <v>1.86</v>
      </c>
      <c r="I9" s="126">
        <v>0.73</v>
      </c>
      <c r="J9" s="126">
        <v>1.87</v>
      </c>
      <c r="K9" s="126">
        <v>2.0099999999999998</v>
      </c>
      <c r="L9" s="126">
        <v>1.02</v>
      </c>
      <c r="M9" s="126">
        <v>0.6</v>
      </c>
      <c r="N9" s="126">
        <v>0.84</v>
      </c>
    </row>
    <row r="10" spans="1:14" s="54" customFormat="1" ht="17">
      <c r="A10" s="128" t="s">
        <v>532</v>
      </c>
      <c r="B10" s="127" t="s">
        <v>18</v>
      </c>
      <c r="C10" s="124" t="s">
        <v>533</v>
      </c>
      <c r="D10" s="125">
        <f t="shared" si="0"/>
        <v>4.62</v>
      </c>
      <c r="E10" s="126"/>
      <c r="F10" s="126">
        <v>0.54</v>
      </c>
      <c r="G10" s="126">
        <v>0.3</v>
      </c>
      <c r="H10" s="126">
        <v>0.84</v>
      </c>
      <c r="I10" s="126">
        <v>0.42</v>
      </c>
      <c r="J10" s="126">
        <v>0.42</v>
      </c>
      <c r="K10" s="126">
        <v>0.78</v>
      </c>
      <c r="L10" s="126">
        <v>0.6</v>
      </c>
      <c r="M10" s="126">
        <v>0.3</v>
      </c>
      <c r="N10" s="126">
        <v>0.42</v>
      </c>
    </row>
    <row r="11" spans="1:14" ht="17">
      <c r="A11" s="128" t="s">
        <v>534</v>
      </c>
      <c r="B11" s="127" t="s">
        <v>311</v>
      </c>
      <c r="C11" s="124" t="s">
        <v>535</v>
      </c>
      <c r="D11" s="125">
        <f t="shared" si="0"/>
        <v>12.7</v>
      </c>
      <c r="E11" s="126">
        <v>12.7</v>
      </c>
      <c r="F11" s="126"/>
      <c r="G11" s="126"/>
      <c r="H11" s="126"/>
      <c r="I11" s="126"/>
      <c r="J11" s="126"/>
      <c r="K11" s="126"/>
      <c r="L11" s="126"/>
      <c r="M11" s="126"/>
      <c r="N11" s="126"/>
    </row>
    <row r="12" spans="1:14" ht="17">
      <c r="A12" s="33" t="s">
        <v>536</v>
      </c>
      <c r="B12" s="127" t="s">
        <v>18</v>
      </c>
      <c r="C12" s="28" t="s">
        <v>537</v>
      </c>
      <c r="D12" s="125">
        <f t="shared" si="0"/>
        <v>0.49</v>
      </c>
      <c r="E12" s="126"/>
      <c r="F12" s="126">
        <v>0.08</v>
      </c>
      <c r="G12" s="126">
        <v>0.06</v>
      </c>
      <c r="H12" s="126">
        <v>7.0000000000000007E-2</v>
      </c>
      <c r="I12" s="126">
        <v>0.03</v>
      </c>
      <c r="J12" s="126">
        <v>0.08</v>
      </c>
      <c r="K12" s="126">
        <v>0.08</v>
      </c>
      <c r="L12" s="126">
        <v>0.04</v>
      </c>
      <c r="M12" s="126">
        <v>0.02</v>
      </c>
      <c r="N12" s="126">
        <v>0.03</v>
      </c>
    </row>
    <row r="13" spans="1:14" ht="34">
      <c r="A13" s="33" t="s">
        <v>538</v>
      </c>
      <c r="B13" s="127" t="s">
        <v>18</v>
      </c>
      <c r="C13" s="28" t="s">
        <v>539</v>
      </c>
      <c r="D13" s="125">
        <f t="shared" si="0"/>
        <v>1.02</v>
      </c>
      <c r="E13" s="126"/>
      <c r="F13" s="126">
        <v>0.12</v>
      </c>
      <c r="G13" s="126">
        <v>0.06</v>
      </c>
      <c r="H13" s="126">
        <v>0.2</v>
      </c>
      <c r="I13" s="126">
        <v>0.09</v>
      </c>
      <c r="J13" s="126">
        <v>0.09</v>
      </c>
      <c r="K13" s="126">
        <v>0.17</v>
      </c>
      <c r="L13" s="126">
        <v>0.14000000000000001</v>
      </c>
      <c r="M13" s="126">
        <v>0.06</v>
      </c>
      <c r="N13" s="126">
        <v>0.09</v>
      </c>
    </row>
    <row r="14" spans="1:14" ht="17">
      <c r="A14" s="33" t="s">
        <v>540</v>
      </c>
      <c r="B14" s="127" t="s">
        <v>18</v>
      </c>
      <c r="C14" s="129" t="s">
        <v>541</v>
      </c>
      <c r="D14" s="125">
        <f t="shared" si="0"/>
        <v>46.360000000000007</v>
      </c>
      <c r="E14" s="126">
        <v>24.43</v>
      </c>
      <c r="F14" s="126">
        <v>3.1</v>
      </c>
      <c r="G14" s="126">
        <v>2.21</v>
      </c>
      <c r="H14" s="126">
        <v>3.1</v>
      </c>
      <c r="I14" s="126">
        <v>2.06</v>
      </c>
      <c r="J14" s="126">
        <v>2.1</v>
      </c>
      <c r="K14" s="126">
        <v>3.1</v>
      </c>
      <c r="L14" s="126">
        <v>2.14</v>
      </c>
      <c r="M14" s="126">
        <v>2.0699999999999998</v>
      </c>
      <c r="N14" s="126">
        <v>2.0499999999999998</v>
      </c>
    </row>
    <row r="15" spans="1:14" ht="34">
      <c r="A15" s="33" t="s">
        <v>542</v>
      </c>
      <c r="B15" s="127" t="s">
        <v>311</v>
      </c>
      <c r="C15" s="129" t="s">
        <v>543</v>
      </c>
      <c r="D15" s="125">
        <f t="shared" si="0"/>
        <v>4.07</v>
      </c>
      <c r="E15" s="126"/>
      <c r="F15" s="126">
        <v>0.92</v>
      </c>
      <c r="G15" s="126">
        <v>0.57999999999999996</v>
      </c>
      <c r="H15" s="126">
        <v>0.46</v>
      </c>
      <c r="I15" s="126">
        <v>0.32</v>
      </c>
      <c r="J15" s="126">
        <v>0.47</v>
      </c>
      <c r="K15" s="126">
        <v>0.53</v>
      </c>
      <c r="L15" s="126">
        <v>0.31</v>
      </c>
      <c r="M15" s="126">
        <v>0.26</v>
      </c>
      <c r="N15" s="126">
        <v>0.22</v>
      </c>
    </row>
    <row r="16" spans="1:14" ht="34">
      <c r="A16" s="33" t="s">
        <v>544</v>
      </c>
      <c r="B16" s="127" t="s">
        <v>18</v>
      </c>
      <c r="C16" s="28" t="s">
        <v>545</v>
      </c>
      <c r="D16" s="125">
        <f t="shared" si="0"/>
        <v>17.11</v>
      </c>
      <c r="E16" s="126"/>
      <c r="F16" s="126">
        <v>2.1</v>
      </c>
      <c r="G16" s="126">
        <v>0.3</v>
      </c>
      <c r="H16" s="126">
        <v>0.62</v>
      </c>
      <c r="I16" s="126">
        <v>0.7</v>
      </c>
      <c r="J16" s="126">
        <v>6.1</v>
      </c>
      <c r="K16" s="126">
        <v>3.86</v>
      </c>
      <c r="L16" s="126">
        <v>1.73</v>
      </c>
      <c r="M16" s="126">
        <v>1</v>
      </c>
      <c r="N16" s="126">
        <v>0.7</v>
      </c>
    </row>
    <row r="17" spans="1:14" ht="34">
      <c r="A17" s="33" t="s">
        <v>546</v>
      </c>
      <c r="B17" s="127" t="s">
        <v>18</v>
      </c>
      <c r="C17" s="28" t="s">
        <v>547</v>
      </c>
      <c r="D17" s="125">
        <f t="shared" si="0"/>
        <v>13.18</v>
      </c>
      <c r="E17" s="126"/>
      <c r="F17" s="126">
        <v>1.19</v>
      </c>
      <c r="G17" s="126">
        <v>0.17</v>
      </c>
      <c r="H17" s="126">
        <v>0.32</v>
      </c>
      <c r="I17" s="126">
        <v>0.49</v>
      </c>
      <c r="J17" s="126">
        <v>4.91</v>
      </c>
      <c r="K17" s="126">
        <v>2.86</v>
      </c>
      <c r="L17" s="126">
        <v>1.73</v>
      </c>
      <c r="M17" s="126">
        <v>0.86</v>
      </c>
      <c r="N17" s="126">
        <v>0.65</v>
      </c>
    </row>
    <row r="18" spans="1:14" ht="34">
      <c r="A18" s="33" t="s">
        <v>548</v>
      </c>
      <c r="B18" s="127" t="s">
        <v>18</v>
      </c>
      <c r="C18" s="28" t="s">
        <v>549</v>
      </c>
      <c r="D18" s="125">
        <f t="shared" si="0"/>
        <v>18</v>
      </c>
      <c r="E18" s="126">
        <v>5</v>
      </c>
      <c r="F18" s="126">
        <v>1.5</v>
      </c>
      <c r="G18" s="126">
        <v>1</v>
      </c>
      <c r="H18" s="126">
        <v>2</v>
      </c>
      <c r="I18" s="126">
        <v>1</v>
      </c>
      <c r="J18" s="126">
        <v>2</v>
      </c>
      <c r="K18" s="126">
        <v>2</v>
      </c>
      <c r="L18" s="126">
        <v>1.5</v>
      </c>
      <c r="M18" s="126">
        <v>1</v>
      </c>
      <c r="N18" s="126">
        <v>1</v>
      </c>
    </row>
    <row r="19" spans="1:14" ht="17">
      <c r="A19" s="33" t="s">
        <v>550</v>
      </c>
      <c r="B19" s="127" t="s">
        <v>18</v>
      </c>
      <c r="C19" s="28" t="s">
        <v>551</v>
      </c>
      <c r="D19" s="125">
        <f t="shared" si="0"/>
        <v>3.0700000000000003</v>
      </c>
      <c r="E19" s="126">
        <v>0.5</v>
      </c>
      <c r="F19" s="126">
        <v>0.31</v>
      </c>
      <c r="G19" s="126">
        <v>0.27</v>
      </c>
      <c r="H19" s="126">
        <v>0.34</v>
      </c>
      <c r="I19" s="126">
        <v>0.26</v>
      </c>
      <c r="J19" s="126">
        <v>0.27</v>
      </c>
      <c r="K19" s="126">
        <v>0.33</v>
      </c>
      <c r="L19" s="126">
        <v>0.28999999999999998</v>
      </c>
      <c r="M19" s="126">
        <v>0.24</v>
      </c>
      <c r="N19" s="126">
        <v>0.26</v>
      </c>
    </row>
    <row r="20" spans="1:14" ht="17">
      <c r="A20" s="33" t="s">
        <v>552</v>
      </c>
      <c r="B20" s="127" t="s">
        <v>18</v>
      </c>
      <c r="C20" s="28" t="s">
        <v>553</v>
      </c>
      <c r="D20" s="125">
        <f t="shared" si="0"/>
        <v>0.37</v>
      </c>
      <c r="E20" s="126"/>
      <c r="F20" s="126">
        <v>0.06</v>
      </c>
      <c r="G20" s="126">
        <v>0.03</v>
      </c>
      <c r="H20" s="126">
        <v>0.06</v>
      </c>
      <c r="I20" s="126">
        <v>0.03</v>
      </c>
      <c r="J20" s="126">
        <v>0.04</v>
      </c>
      <c r="K20" s="126">
        <v>0.06</v>
      </c>
      <c r="L20" s="126">
        <v>0.04</v>
      </c>
      <c r="M20" s="126">
        <v>0.02</v>
      </c>
      <c r="N20" s="126">
        <v>0.03</v>
      </c>
    </row>
    <row r="21" spans="1:14" ht="17">
      <c r="A21" s="33" t="s">
        <v>554</v>
      </c>
      <c r="B21" s="127" t="s">
        <v>18</v>
      </c>
      <c r="C21" s="28" t="s">
        <v>555</v>
      </c>
      <c r="D21" s="125">
        <f t="shared" si="0"/>
        <v>0.86</v>
      </c>
      <c r="E21" s="126"/>
      <c r="F21" s="126">
        <v>0.1</v>
      </c>
      <c r="G21" s="126">
        <v>0.06</v>
      </c>
      <c r="H21" s="126">
        <v>0.15</v>
      </c>
      <c r="I21" s="126">
        <v>0.08</v>
      </c>
      <c r="J21" s="126">
        <v>0.08</v>
      </c>
      <c r="K21" s="126">
        <v>0.14000000000000001</v>
      </c>
      <c r="L21" s="126">
        <v>0.11</v>
      </c>
      <c r="M21" s="126">
        <v>0.06</v>
      </c>
      <c r="N21" s="126">
        <v>0.08</v>
      </c>
    </row>
    <row r="22" spans="1:14" ht="34">
      <c r="A22" s="33" t="s">
        <v>556</v>
      </c>
      <c r="B22" s="127" t="s">
        <v>18</v>
      </c>
      <c r="C22" s="28" t="s">
        <v>557</v>
      </c>
      <c r="D22" s="125">
        <f t="shared" si="0"/>
        <v>1.62</v>
      </c>
      <c r="E22" s="126">
        <v>1.62</v>
      </c>
      <c r="F22" s="126"/>
      <c r="G22" s="126"/>
      <c r="H22" s="126"/>
      <c r="I22" s="126"/>
      <c r="J22" s="126"/>
      <c r="K22" s="126"/>
      <c r="L22" s="126"/>
      <c r="M22" s="126"/>
      <c r="N22" s="126"/>
    </row>
    <row r="23" spans="1:14" ht="51">
      <c r="A23" s="33" t="s">
        <v>558</v>
      </c>
      <c r="B23" s="127" t="s">
        <v>18</v>
      </c>
      <c r="C23" s="28" t="s">
        <v>559</v>
      </c>
      <c r="D23" s="125">
        <f t="shared" si="0"/>
        <v>1.98</v>
      </c>
      <c r="E23" s="126"/>
      <c r="F23" s="126">
        <v>0.22</v>
      </c>
      <c r="G23" s="126">
        <v>0.22</v>
      </c>
      <c r="H23" s="126">
        <v>0.22</v>
      </c>
      <c r="I23" s="126">
        <v>0.22</v>
      </c>
      <c r="J23" s="126">
        <v>0.22</v>
      </c>
      <c r="K23" s="126">
        <v>0.22</v>
      </c>
      <c r="L23" s="126">
        <v>0.22</v>
      </c>
      <c r="M23" s="126">
        <v>0.22</v>
      </c>
      <c r="N23" s="126">
        <v>0.22</v>
      </c>
    </row>
    <row r="24" spans="1:14" ht="34">
      <c r="A24" s="33" t="s">
        <v>560</v>
      </c>
      <c r="B24" s="127" t="s">
        <v>18</v>
      </c>
      <c r="C24" s="28" t="s">
        <v>561</v>
      </c>
      <c r="D24" s="125">
        <f t="shared" si="0"/>
        <v>3.47</v>
      </c>
      <c r="E24" s="126"/>
      <c r="F24" s="126">
        <v>0.42</v>
      </c>
      <c r="G24" s="126">
        <v>0.32</v>
      </c>
      <c r="H24" s="126">
        <v>0.67</v>
      </c>
      <c r="I24" s="126">
        <v>0.32</v>
      </c>
      <c r="J24" s="126">
        <v>0.32</v>
      </c>
      <c r="K24" s="126">
        <v>0.53</v>
      </c>
      <c r="L24" s="126">
        <v>0.37</v>
      </c>
      <c r="M24" s="126">
        <v>0.21</v>
      </c>
      <c r="N24" s="126">
        <v>0.31</v>
      </c>
    </row>
    <row r="25" spans="1:14" ht="17">
      <c r="A25" s="33" t="s">
        <v>562</v>
      </c>
      <c r="B25" s="127" t="s">
        <v>18</v>
      </c>
      <c r="C25" s="28" t="s">
        <v>563</v>
      </c>
      <c r="D25" s="125">
        <f t="shared" si="0"/>
        <v>5.4</v>
      </c>
      <c r="E25" s="126">
        <v>5.4</v>
      </c>
      <c r="F25" s="126"/>
      <c r="G25" s="126"/>
      <c r="H25" s="126"/>
      <c r="I25" s="126"/>
      <c r="J25" s="126"/>
      <c r="K25" s="126"/>
      <c r="L25" s="126"/>
      <c r="M25" s="126"/>
      <c r="N25" s="126"/>
    </row>
    <row r="26" spans="1:14" ht="34">
      <c r="A26" s="33" t="s">
        <v>564</v>
      </c>
      <c r="B26" s="127" t="s">
        <v>18</v>
      </c>
      <c r="C26" s="28" t="s">
        <v>565</v>
      </c>
      <c r="D26" s="125">
        <f t="shared" si="0"/>
        <v>27</v>
      </c>
      <c r="E26" s="126"/>
      <c r="F26" s="126">
        <v>3.5</v>
      </c>
      <c r="G26" s="126">
        <v>2.5</v>
      </c>
      <c r="H26" s="126">
        <v>3.5</v>
      </c>
      <c r="I26" s="126">
        <v>2.5</v>
      </c>
      <c r="J26" s="126">
        <v>3.5</v>
      </c>
      <c r="K26" s="126">
        <v>3.5</v>
      </c>
      <c r="L26" s="126">
        <v>3</v>
      </c>
      <c r="M26" s="126">
        <v>2.5</v>
      </c>
      <c r="N26" s="126">
        <v>2.5</v>
      </c>
    </row>
    <row r="27" spans="1:14" s="131" customFormat="1" ht="33" customHeight="1">
      <c r="A27" s="701" t="s">
        <v>17</v>
      </c>
      <c r="B27" s="701"/>
      <c r="C27" s="701"/>
      <c r="D27" s="125">
        <f>SUM(D3:D26)</f>
        <v>260.798</v>
      </c>
      <c r="E27" s="130">
        <f t="shared" ref="E27:N27" si="1">SUM(E5:E26)</f>
        <v>49.779999999999994</v>
      </c>
      <c r="F27" s="125">
        <f t="shared" si="1"/>
        <v>29.430000000000007</v>
      </c>
      <c r="G27" s="125">
        <f t="shared" si="1"/>
        <v>18.310000000000002</v>
      </c>
      <c r="H27" s="125">
        <f t="shared" si="1"/>
        <v>23.439999999999998</v>
      </c>
      <c r="I27" s="125">
        <f t="shared" si="1"/>
        <v>15.15</v>
      </c>
      <c r="J27" s="125">
        <f t="shared" si="1"/>
        <v>37.089999999999996</v>
      </c>
      <c r="K27" s="125">
        <f t="shared" si="1"/>
        <v>32.569999999999993</v>
      </c>
      <c r="L27" s="125">
        <f>SUM(L3:L26)</f>
        <v>28.244</v>
      </c>
      <c r="M27" s="125">
        <f t="shared" si="1"/>
        <v>13.61</v>
      </c>
      <c r="N27" s="125">
        <f t="shared" si="1"/>
        <v>13.173999999999999</v>
      </c>
    </row>
    <row r="28" spans="1:14" s="123" customFormat="1" ht="33" customHeight="1">
      <c r="A28" s="698" t="s">
        <v>18</v>
      </c>
      <c r="B28" s="698"/>
      <c r="C28" s="698"/>
      <c r="D28" s="61">
        <f>SUM(D3:D10)+SUM(D12:D14)+SUM(D16:D26)</f>
        <v>244.02800000000002</v>
      </c>
      <c r="E28" s="61">
        <f t="shared" ref="E28:N28" si="2">SUM(E3:E10)+SUM(E12:E14)+SUM(E16:E26)</f>
        <v>37.08</v>
      </c>
      <c r="F28" s="61">
        <f t="shared" si="2"/>
        <v>28.51</v>
      </c>
      <c r="G28" s="61">
        <f t="shared" si="2"/>
        <v>17.73</v>
      </c>
      <c r="H28" s="61">
        <f t="shared" si="2"/>
        <v>22.98</v>
      </c>
      <c r="I28" s="61">
        <f t="shared" si="2"/>
        <v>14.83</v>
      </c>
      <c r="J28" s="61">
        <f t="shared" si="2"/>
        <v>36.620000000000005</v>
      </c>
      <c r="K28" s="61">
        <f t="shared" si="2"/>
        <v>32.04</v>
      </c>
      <c r="L28" s="61">
        <f t="shared" si="2"/>
        <v>27.934000000000005</v>
      </c>
      <c r="M28" s="61">
        <f t="shared" si="2"/>
        <v>13.349999999999998</v>
      </c>
      <c r="N28" s="61">
        <f t="shared" si="2"/>
        <v>12.954000000000001</v>
      </c>
    </row>
    <row r="29" spans="1:14" s="123" customFormat="1" ht="33" customHeight="1">
      <c r="A29" s="698" t="s">
        <v>311</v>
      </c>
      <c r="B29" s="698"/>
      <c r="C29" s="698"/>
      <c r="D29" s="61">
        <f>D27-D28</f>
        <v>16.769999999999982</v>
      </c>
      <c r="E29" s="61">
        <f t="shared" ref="E29:N29" si="3">E27-E28</f>
        <v>12.699999999999996</v>
      </c>
      <c r="F29" s="61">
        <f t="shared" si="3"/>
        <v>0.92000000000000526</v>
      </c>
      <c r="G29" s="61">
        <f t="shared" si="3"/>
        <v>0.58000000000000185</v>
      </c>
      <c r="H29" s="61">
        <f t="shared" si="3"/>
        <v>0.4599999999999973</v>
      </c>
      <c r="I29" s="61">
        <f t="shared" si="3"/>
        <v>0.32000000000000028</v>
      </c>
      <c r="J29" s="61">
        <f t="shared" si="3"/>
        <v>0.46999999999999176</v>
      </c>
      <c r="K29" s="61">
        <f t="shared" si="3"/>
        <v>0.52999999999999403</v>
      </c>
      <c r="L29" s="61">
        <f t="shared" si="3"/>
        <v>0.30999999999999517</v>
      </c>
      <c r="M29" s="61">
        <f t="shared" si="3"/>
        <v>0.26000000000000156</v>
      </c>
      <c r="N29" s="61">
        <f t="shared" si="3"/>
        <v>0.21999999999999886</v>
      </c>
    </row>
  </sheetData>
  <mergeCells count="6">
    <mergeCell ref="A29:C29"/>
    <mergeCell ref="A3:A4"/>
    <mergeCell ref="A27:C27"/>
    <mergeCell ref="A1:D1"/>
    <mergeCell ref="B3:B4"/>
    <mergeCell ref="A28:C28"/>
  </mergeCells>
  <pageMargins left="0.25" right="0.25" top="0.75" bottom="0.75" header="0.3" footer="0.3"/>
  <pageSetup paperSize="9" scale="4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pageSetUpPr fitToPage="1"/>
  </sheetPr>
  <dimension ref="A1:G29"/>
  <sheetViews>
    <sheetView view="pageBreakPreview" zoomScale="85" zoomScaleNormal="100" zoomScaleSheetLayoutView="85" workbookViewId="0">
      <pane xSplit="3" ySplit="2" topLeftCell="D3" activePane="bottomRight" state="frozen"/>
      <selection activeCell="E13" sqref="E13"/>
      <selection pane="topRight" activeCell="E13" sqref="E13"/>
      <selection pane="bottomLeft" activeCell="E13" sqref="E13"/>
      <selection pane="bottomRight" activeCell="E13" sqref="E13"/>
    </sheetView>
  </sheetViews>
  <sheetFormatPr baseColWidth="10" defaultColWidth="9.1640625" defaultRowHeight="15"/>
  <cols>
    <col min="1" max="1" width="11.83203125" style="132" bestFit="1" customWidth="1"/>
    <col min="2" max="2" width="7" style="133" customWidth="1"/>
    <col min="3" max="3" width="26.33203125" style="118" customWidth="1"/>
    <col min="4" max="4" width="12.1640625" style="56" customWidth="1"/>
    <col min="5" max="6" width="12.1640625" style="54" customWidth="1"/>
    <col min="7" max="7" width="34.33203125" style="54" customWidth="1"/>
    <col min="8" max="16384" width="9.1640625" style="118"/>
  </cols>
  <sheetData>
    <row r="1" spans="1:7" s="138" customFormat="1" ht="24" customHeight="1">
      <c r="A1" s="705" t="s">
        <v>1136</v>
      </c>
      <c r="B1" s="706"/>
      <c r="C1" s="706"/>
      <c r="D1" s="706"/>
      <c r="E1" s="706"/>
      <c r="F1" s="706"/>
      <c r="G1" s="706"/>
    </row>
    <row r="2" spans="1:7" s="141" customFormat="1" ht="55.5" customHeight="1">
      <c r="A2" s="213" t="s">
        <v>0</v>
      </c>
      <c r="B2" s="213" t="s">
        <v>1</v>
      </c>
      <c r="C2" s="213" t="s">
        <v>2</v>
      </c>
      <c r="D2" s="214" t="s">
        <v>1135</v>
      </c>
      <c r="E2" s="69" t="s">
        <v>1133</v>
      </c>
      <c r="F2" s="69" t="s">
        <v>1134</v>
      </c>
      <c r="G2" s="69" t="s">
        <v>1131</v>
      </c>
    </row>
    <row r="3" spans="1:7" ht="80">
      <c r="A3" s="707" t="s">
        <v>519</v>
      </c>
      <c r="B3" s="707" t="s">
        <v>18</v>
      </c>
      <c r="C3" s="143" t="s">
        <v>520</v>
      </c>
      <c r="D3" s="83">
        <f>SUM(E3:F3)</f>
        <v>3.72</v>
      </c>
      <c r="E3" s="616"/>
      <c r="F3" s="616">
        <v>3.72</v>
      </c>
      <c r="G3" s="616" t="s">
        <v>1496</v>
      </c>
    </row>
    <row r="4" spans="1:7" ht="80">
      <c r="A4" s="708"/>
      <c r="B4" s="708"/>
      <c r="C4" s="143" t="s">
        <v>521</v>
      </c>
      <c r="D4" s="83">
        <f t="shared" ref="D4:D26" si="0">SUM(E4:F4)</f>
        <v>3.5</v>
      </c>
      <c r="E4" s="616"/>
      <c r="F4" s="616">
        <v>3.5</v>
      </c>
      <c r="G4" s="616" t="s">
        <v>1496</v>
      </c>
    </row>
    <row r="5" spans="1:7" ht="48">
      <c r="A5" s="617" t="s">
        <v>522</v>
      </c>
      <c r="B5" s="142" t="s">
        <v>18</v>
      </c>
      <c r="C5" s="618" t="s">
        <v>523</v>
      </c>
      <c r="D5" s="83">
        <f t="shared" si="0"/>
        <v>1.08</v>
      </c>
      <c r="E5" s="616">
        <v>1.08</v>
      </c>
      <c r="F5" s="616"/>
      <c r="G5" s="616" t="s">
        <v>1497</v>
      </c>
    </row>
    <row r="6" spans="1:7" ht="32">
      <c r="A6" s="617" t="s">
        <v>524</v>
      </c>
      <c r="B6" s="142" t="s">
        <v>18</v>
      </c>
      <c r="C6" s="618" t="s">
        <v>525</v>
      </c>
      <c r="D6" s="83">
        <f t="shared" si="0"/>
        <v>25.9</v>
      </c>
      <c r="E6" s="616">
        <v>25.9</v>
      </c>
      <c r="F6" s="616"/>
      <c r="G6" s="616" t="s">
        <v>1498</v>
      </c>
    </row>
    <row r="7" spans="1:7" ht="64">
      <c r="A7" s="617" t="s">
        <v>526</v>
      </c>
      <c r="B7" s="142" t="s">
        <v>18</v>
      </c>
      <c r="C7" s="618" t="s">
        <v>527</v>
      </c>
      <c r="D7" s="83">
        <f t="shared" si="0"/>
        <v>14.4</v>
      </c>
      <c r="E7" s="616">
        <v>14.4</v>
      </c>
      <c r="F7" s="616"/>
      <c r="G7" s="616" t="s">
        <v>1499</v>
      </c>
    </row>
    <row r="8" spans="1:7" ht="96">
      <c r="A8" s="617" t="s">
        <v>528</v>
      </c>
      <c r="B8" s="142" t="s">
        <v>18</v>
      </c>
      <c r="C8" s="618" t="s">
        <v>529</v>
      </c>
      <c r="D8" s="83">
        <f t="shared" si="0"/>
        <v>38.520000000000003</v>
      </c>
      <c r="E8" s="616">
        <v>38.520000000000003</v>
      </c>
      <c r="F8" s="616"/>
      <c r="G8" s="616" t="s">
        <v>1500</v>
      </c>
    </row>
    <row r="9" spans="1:7" ht="32">
      <c r="A9" s="617" t="s">
        <v>530</v>
      </c>
      <c r="B9" s="142" t="s">
        <v>18</v>
      </c>
      <c r="C9" s="618" t="s">
        <v>531</v>
      </c>
      <c r="D9" s="83">
        <f t="shared" si="0"/>
        <v>12.36</v>
      </c>
      <c r="E9" s="616">
        <v>12.36</v>
      </c>
      <c r="F9" s="616"/>
      <c r="G9" s="616" t="s">
        <v>1501</v>
      </c>
    </row>
    <row r="10" spans="1:7" s="54" customFormat="1" ht="32">
      <c r="A10" s="602" t="s">
        <v>532</v>
      </c>
      <c r="B10" s="142" t="s">
        <v>18</v>
      </c>
      <c r="C10" s="143" t="s">
        <v>533</v>
      </c>
      <c r="D10" s="83">
        <f t="shared" si="0"/>
        <v>4.62</v>
      </c>
      <c r="E10" s="616">
        <v>4.62</v>
      </c>
      <c r="F10" s="616"/>
      <c r="G10" s="616" t="s">
        <v>1502</v>
      </c>
    </row>
    <row r="11" spans="1:7" ht="48">
      <c r="A11" s="602" t="s">
        <v>534</v>
      </c>
      <c r="B11" s="142" t="s">
        <v>311</v>
      </c>
      <c r="C11" s="143" t="s">
        <v>535</v>
      </c>
      <c r="D11" s="83">
        <f t="shared" si="0"/>
        <v>12.7</v>
      </c>
      <c r="E11" s="616">
        <v>12.7</v>
      </c>
      <c r="F11" s="616"/>
      <c r="G11" s="619" t="s">
        <v>1702</v>
      </c>
    </row>
    <row r="12" spans="1:7" ht="32">
      <c r="A12" s="617" t="s">
        <v>536</v>
      </c>
      <c r="B12" s="142" t="s">
        <v>18</v>
      </c>
      <c r="C12" s="618" t="s">
        <v>537</v>
      </c>
      <c r="D12" s="83">
        <f t="shared" si="0"/>
        <v>0.49</v>
      </c>
      <c r="E12" s="616">
        <v>0.49</v>
      </c>
      <c r="F12" s="616"/>
      <c r="G12" s="620" t="s">
        <v>1503</v>
      </c>
    </row>
    <row r="13" spans="1:7" ht="64">
      <c r="A13" s="617" t="s">
        <v>538</v>
      </c>
      <c r="B13" s="142" t="s">
        <v>18</v>
      </c>
      <c r="C13" s="618" t="s">
        <v>539</v>
      </c>
      <c r="D13" s="83">
        <f t="shared" si="0"/>
        <v>1.02</v>
      </c>
      <c r="E13" s="616">
        <v>1.02</v>
      </c>
      <c r="F13" s="616"/>
      <c r="G13" s="620" t="s">
        <v>1504</v>
      </c>
    </row>
    <row r="14" spans="1:7" ht="272">
      <c r="A14" s="617" t="s">
        <v>540</v>
      </c>
      <c r="B14" s="142" t="s">
        <v>18</v>
      </c>
      <c r="C14" s="621" t="s">
        <v>541</v>
      </c>
      <c r="D14" s="83">
        <f t="shared" si="0"/>
        <v>46.36</v>
      </c>
      <c r="E14" s="616">
        <v>19.25</v>
      </c>
      <c r="F14" s="616">
        <v>27.11</v>
      </c>
      <c r="G14" s="616" t="s">
        <v>1505</v>
      </c>
    </row>
    <row r="15" spans="1:7" ht="48">
      <c r="A15" s="617" t="s">
        <v>542</v>
      </c>
      <c r="B15" s="142" t="s">
        <v>311</v>
      </c>
      <c r="C15" s="621" t="s">
        <v>543</v>
      </c>
      <c r="D15" s="83">
        <f t="shared" si="0"/>
        <v>4.07</v>
      </c>
      <c r="E15" s="616"/>
      <c r="F15" s="616">
        <v>4.07</v>
      </c>
      <c r="G15" s="616" t="s">
        <v>1506</v>
      </c>
    </row>
    <row r="16" spans="1:7" ht="32">
      <c r="A16" s="617" t="s">
        <v>544</v>
      </c>
      <c r="B16" s="142" t="s">
        <v>18</v>
      </c>
      <c r="C16" s="618" t="s">
        <v>545</v>
      </c>
      <c r="D16" s="83">
        <f t="shared" si="0"/>
        <v>17.11</v>
      </c>
      <c r="E16" s="616">
        <v>17.11</v>
      </c>
      <c r="F16" s="616"/>
      <c r="G16" s="620" t="s">
        <v>1507</v>
      </c>
    </row>
    <row r="17" spans="1:7" ht="48">
      <c r="A17" s="617" t="s">
        <v>546</v>
      </c>
      <c r="B17" s="142" t="s">
        <v>18</v>
      </c>
      <c r="C17" s="618" t="s">
        <v>547</v>
      </c>
      <c r="D17" s="83">
        <f t="shared" si="0"/>
        <v>13.18</v>
      </c>
      <c r="E17" s="616">
        <v>13.18</v>
      </c>
      <c r="F17" s="616"/>
      <c r="G17" s="616" t="s">
        <v>1508</v>
      </c>
    </row>
    <row r="18" spans="1:7" ht="48">
      <c r="A18" s="617" t="s">
        <v>548</v>
      </c>
      <c r="B18" s="142" t="s">
        <v>18</v>
      </c>
      <c r="C18" s="618" t="s">
        <v>549</v>
      </c>
      <c r="D18" s="83">
        <f t="shared" si="0"/>
        <v>18</v>
      </c>
      <c r="E18" s="616">
        <v>18</v>
      </c>
      <c r="F18" s="616"/>
      <c r="G18" s="616" t="s">
        <v>1509</v>
      </c>
    </row>
    <row r="19" spans="1:7" ht="48">
      <c r="A19" s="617" t="s">
        <v>550</v>
      </c>
      <c r="B19" s="142" t="s">
        <v>18</v>
      </c>
      <c r="C19" s="618" t="s">
        <v>551</v>
      </c>
      <c r="D19" s="83">
        <f t="shared" si="0"/>
        <v>3.07</v>
      </c>
      <c r="E19" s="616">
        <v>3.07</v>
      </c>
      <c r="F19" s="616"/>
      <c r="G19" s="620" t="s">
        <v>1510</v>
      </c>
    </row>
    <row r="20" spans="1:7" ht="32">
      <c r="A20" s="617" t="s">
        <v>552</v>
      </c>
      <c r="B20" s="142" t="s">
        <v>18</v>
      </c>
      <c r="C20" s="618" t="s">
        <v>553</v>
      </c>
      <c r="D20" s="83">
        <f t="shared" si="0"/>
        <v>0.37</v>
      </c>
      <c r="E20" s="616">
        <v>0.37</v>
      </c>
      <c r="F20" s="616"/>
      <c r="G20" s="616" t="s">
        <v>1511</v>
      </c>
    </row>
    <row r="21" spans="1:7" ht="32">
      <c r="A21" s="617" t="s">
        <v>554</v>
      </c>
      <c r="B21" s="142" t="s">
        <v>18</v>
      </c>
      <c r="C21" s="618" t="s">
        <v>555</v>
      </c>
      <c r="D21" s="83">
        <f t="shared" si="0"/>
        <v>0.86</v>
      </c>
      <c r="E21" s="616">
        <v>0.86</v>
      </c>
      <c r="F21" s="616"/>
      <c r="G21" s="616" t="s">
        <v>1512</v>
      </c>
    </row>
    <row r="22" spans="1:7" ht="48">
      <c r="A22" s="617" t="s">
        <v>556</v>
      </c>
      <c r="B22" s="142" t="s">
        <v>18</v>
      </c>
      <c r="C22" s="618" t="s">
        <v>557</v>
      </c>
      <c r="D22" s="83">
        <f t="shared" si="0"/>
        <v>1.62</v>
      </c>
      <c r="E22" s="616">
        <v>1.62</v>
      </c>
      <c r="F22" s="616"/>
      <c r="G22" s="616" t="s">
        <v>1513</v>
      </c>
    </row>
    <row r="23" spans="1:7" ht="64">
      <c r="A23" s="617" t="s">
        <v>558</v>
      </c>
      <c r="B23" s="142" t="s">
        <v>18</v>
      </c>
      <c r="C23" s="618" t="s">
        <v>559</v>
      </c>
      <c r="D23" s="83">
        <f t="shared" si="0"/>
        <v>1.98</v>
      </c>
      <c r="E23" s="616">
        <v>1.98</v>
      </c>
      <c r="F23" s="616"/>
      <c r="G23" s="616" t="s">
        <v>1703</v>
      </c>
    </row>
    <row r="24" spans="1:7" ht="48">
      <c r="A24" s="617" t="s">
        <v>560</v>
      </c>
      <c r="B24" s="142" t="s">
        <v>18</v>
      </c>
      <c r="C24" s="618" t="s">
        <v>561</v>
      </c>
      <c r="D24" s="83">
        <f t="shared" si="0"/>
        <v>3.47</v>
      </c>
      <c r="E24" s="616">
        <v>3.47</v>
      </c>
      <c r="F24" s="616"/>
      <c r="G24" s="616" t="s">
        <v>1514</v>
      </c>
    </row>
    <row r="25" spans="1:7" ht="32">
      <c r="A25" s="617" t="s">
        <v>562</v>
      </c>
      <c r="B25" s="142" t="s">
        <v>18</v>
      </c>
      <c r="C25" s="618" t="s">
        <v>563</v>
      </c>
      <c r="D25" s="83">
        <f t="shared" si="0"/>
        <v>5.4</v>
      </c>
      <c r="E25" s="616">
        <v>5.4</v>
      </c>
      <c r="F25" s="616"/>
      <c r="G25" s="616" t="s">
        <v>1515</v>
      </c>
    </row>
    <row r="26" spans="1:7" ht="32">
      <c r="A26" s="617" t="s">
        <v>564</v>
      </c>
      <c r="B26" s="142" t="s">
        <v>18</v>
      </c>
      <c r="C26" s="618" t="s">
        <v>565</v>
      </c>
      <c r="D26" s="83">
        <f t="shared" si="0"/>
        <v>27</v>
      </c>
      <c r="E26" s="616">
        <v>27</v>
      </c>
      <c r="F26" s="616"/>
      <c r="G26" s="616" t="s">
        <v>1516</v>
      </c>
    </row>
    <row r="27" spans="1:7" s="144" customFormat="1" ht="33" customHeight="1">
      <c r="A27" s="709" t="s">
        <v>17</v>
      </c>
      <c r="B27" s="709"/>
      <c r="C27" s="709"/>
      <c r="D27" s="218">
        <f>SUM(D3:D26)</f>
        <v>260.80000000000007</v>
      </c>
      <c r="E27" s="239">
        <f t="shared" ref="E27" si="1">SUM(E5:E26)</f>
        <v>222.4</v>
      </c>
      <c r="F27" s="218">
        <f>SUM(F3:F26)</f>
        <v>38.4</v>
      </c>
      <c r="G27" s="218"/>
    </row>
    <row r="28" spans="1:7" s="141" customFormat="1" ht="33" customHeight="1">
      <c r="A28" s="704" t="s">
        <v>18</v>
      </c>
      <c r="B28" s="704"/>
      <c r="C28" s="704"/>
      <c r="D28" s="83">
        <f>SUM(D3:D10)+SUM(D12:D14)+SUM(D16:D26)</f>
        <v>244.02999999999997</v>
      </c>
      <c r="E28" s="83">
        <f t="shared" ref="E28:F28" si="2">SUM(E3:E10)+SUM(E12:E14)+SUM(E16:E26)</f>
        <v>209.7</v>
      </c>
      <c r="F28" s="83">
        <f t="shared" si="2"/>
        <v>34.33</v>
      </c>
      <c r="G28" s="83"/>
    </row>
    <row r="29" spans="1:7" s="141" customFormat="1" ht="33" customHeight="1">
      <c r="A29" s="704" t="s">
        <v>311</v>
      </c>
      <c r="B29" s="704"/>
      <c r="C29" s="704"/>
      <c r="D29" s="83">
        <f>D27-D28</f>
        <v>16.770000000000095</v>
      </c>
      <c r="E29" s="83">
        <f t="shared" ref="E29:F29" si="3">E27-E28</f>
        <v>12.700000000000017</v>
      </c>
      <c r="F29" s="83">
        <f t="shared" si="3"/>
        <v>4.07</v>
      </c>
      <c r="G29" s="83"/>
    </row>
  </sheetData>
  <mergeCells count="6">
    <mergeCell ref="A29:C29"/>
    <mergeCell ref="A1:G1"/>
    <mergeCell ref="A3:A4"/>
    <mergeCell ref="B3:B4"/>
    <mergeCell ref="A27:C27"/>
    <mergeCell ref="A28:C28"/>
  </mergeCells>
  <pageMargins left="0.25" right="0.25" top="0.75" bottom="0.75" header="0.3" footer="0.3"/>
  <pageSetup paperSize="5" scale="82" fitToHeight="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P7"/>
  <sheetViews>
    <sheetView view="pageBreakPreview" zoomScale="110" zoomScaleSheetLayoutView="140" workbookViewId="0">
      <selection activeCell="F16" sqref="F16"/>
    </sheetView>
  </sheetViews>
  <sheetFormatPr baseColWidth="10" defaultColWidth="9.1640625" defaultRowHeight="15"/>
  <cols>
    <col min="1" max="1" width="9.1640625" style="133" customWidth="1"/>
    <col min="2" max="2" width="9" style="133" bestFit="1" customWidth="1"/>
    <col min="3" max="3" width="41.6640625" style="118" customWidth="1"/>
    <col min="4" max="4" width="12.1640625" style="56" customWidth="1"/>
    <col min="5" max="14" width="12.1640625" style="54" customWidth="1"/>
    <col min="15" max="15" width="6.6640625" style="54" customWidth="1"/>
    <col min="16" max="16" width="9.1640625" style="54"/>
    <col min="17" max="16384" width="9.1640625" style="118"/>
  </cols>
  <sheetData>
    <row r="1" spans="1:16" ht="24" customHeight="1">
      <c r="A1" s="710" t="s">
        <v>1137</v>
      </c>
      <c r="B1" s="711"/>
      <c r="C1" s="711"/>
      <c r="D1" s="711"/>
      <c r="E1" s="711"/>
      <c r="F1" s="711"/>
      <c r="G1" s="711"/>
      <c r="H1" s="711"/>
      <c r="I1" s="711"/>
      <c r="J1" s="711"/>
      <c r="K1" s="711"/>
      <c r="L1" s="711"/>
      <c r="M1" s="711"/>
      <c r="N1" s="711"/>
      <c r="O1" s="134"/>
    </row>
    <row r="2" spans="1:16" s="141" customFormat="1" ht="55.5" customHeight="1">
      <c r="A2" s="103" t="s">
        <v>0</v>
      </c>
      <c r="B2" s="104" t="s">
        <v>1</v>
      </c>
      <c r="C2" s="104" t="s">
        <v>2</v>
      </c>
      <c r="D2" s="105" t="s">
        <v>1127</v>
      </c>
      <c r="E2" s="139" t="s">
        <v>3</v>
      </c>
      <c r="F2" s="106" t="s">
        <v>4</v>
      </c>
      <c r="G2" s="106" t="s">
        <v>5</v>
      </c>
      <c r="H2" s="106" t="s">
        <v>6</v>
      </c>
      <c r="I2" s="106" t="s">
        <v>7</v>
      </c>
      <c r="J2" s="106" t="s">
        <v>8</v>
      </c>
      <c r="K2" s="106" t="s">
        <v>9</v>
      </c>
      <c r="L2" s="106" t="s">
        <v>10</v>
      </c>
      <c r="M2" s="106" t="s">
        <v>11</v>
      </c>
      <c r="N2" s="106" t="s">
        <v>12</v>
      </c>
      <c r="O2" s="140"/>
      <c r="P2" s="71"/>
    </row>
    <row r="3" spans="1:16" ht="32">
      <c r="A3" s="142" t="s">
        <v>306</v>
      </c>
      <c r="B3" s="142" t="s">
        <v>18</v>
      </c>
      <c r="C3" s="143" t="s">
        <v>307</v>
      </c>
      <c r="D3" s="85">
        <f>SUM(E3:N3)</f>
        <v>3.23</v>
      </c>
      <c r="E3" s="63">
        <v>3.23</v>
      </c>
      <c r="F3" s="60"/>
      <c r="G3" s="60"/>
      <c r="H3" s="60"/>
      <c r="I3" s="60"/>
      <c r="J3" s="60"/>
      <c r="K3" s="60"/>
      <c r="L3" s="60"/>
      <c r="M3" s="60"/>
      <c r="N3" s="60"/>
    </row>
    <row r="4" spans="1:16" ht="16">
      <c r="A4" s="142" t="s">
        <v>308</v>
      </c>
      <c r="B4" s="142" t="s">
        <v>311</v>
      </c>
      <c r="C4" s="143" t="s">
        <v>309</v>
      </c>
      <c r="D4" s="85">
        <f>SUM(E4:N4)</f>
        <v>0.5</v>
      </c>
      <c r="E4" s="63">
        <v>0.5</v>
      </c>
      <c r="F4" s="60"/>
      <c r="G4" s="60"/>
      <c r="H4" s="60"/>
      <c r="I4" s="60"/>
      <c r="J4" s="60"/>
      <c r="K4" s="60"/>
      <c r="L4" s="60"/>
      <c r="M4" s="60"/>
      <c r="N4" s="60"/>
    </row>
    <row r="5" spans="1:16" s="144" customFormat="1" ht="30" customHeight="1">
      <c r="A5" s="704" t="s">
        <v>17</v>
      </c>
      <c r="B5" s="704"/>
      <c r="C5" s="704"/>
      <c r="D5" s="85">
        <f>SUM(D3:D4)</f>
        <v>3.73</v>
      </c>
      <c r="E5" s="85">
        <f>SUM(E3:E4)</f>
        <v>3.73</v>
      </c>
      <c r="F5" s="85">
        <f t="shared" ref="F5:N5" si="0">SUM(F3:F4)</f>
        <v>0</v>
      </c>
      <c r="G5" s="85">
        <f t="shared" si="0"/>
        <v>0</v>
      </c>
      <c r="H5" s="85">
        <f t="shared" si="0"/>
        <v>0</v>
      </c>
      <c r="I5" s="85">
        <f t="shared" si="0"/>
        <v>0</v>
      </c>
      <c r="J5" s="85">
        <f t="shared" si="0"/>
        <v>0</v>
      </c>
      <c r="K5" s="85">
        <f t="shared" si="0"/>
        <v>0</v>
      </c>
      <c r="L5" s="85">
        <f t="shared" si="0"/>
        <v>0</v>
      </c>
      <c r="M5" s="85">
        <f t="shared" si="0"/>
        <v>0</v>
      </c>
      <c r="N5" s="85">
        <f t="shared" si="0"/>
        <v>0</v>
      </c>
      <c r="O5" s="67"/>
      <c r="P5" s="85"/>
    </row>
    <row r="6" spans="1:16" s="132" customFormat="1">
      <c r="A6" s="133"/>
      <c r="B6" s="133"/>
      <c r="C6" s="118"/>
      <c r="D6" s="55"/>
      <c r="E6" s="59"/>
      <c r="F6" s="59"/>
      <c r="G6" s="59"/>
      <c r="H6" s="59"/>
      <c r="I6" s="59"/>
      <c r="J6" s="59"/>
      <c r="K6" s="59"/>
      <c r="L6" s="59"/>
      <c r="M6" s="59"/>
      <c r="N6" s="59"/>
      <c r="O6" s="59"/>
      <c r="P6" s="59"/>
    </row>
    <row r="7" spans="1:16" s="132" customFormat="1">
      <c r="A7" s="133"/>
      <c r="B7" s="133"/>
      <c r="C7" s="118"/>
      <c r="D7" s="55"/>
      <c r="E7" s="59"/>
      <c r="F7" s="59"/>
      <c r="G7" s="59"/>
      <c r="H7" s="59"/>
      <c r="I7" s="59"/>
      <c r="J7" s="59"/>
      <c r="K7" s="59"/>
      <c r="L7" s="59"/>
      <c r="M7" s="59"/>
      <c r="N7" s="59"/>
      <c r="O7" s="59"/>
      <c r="P7" s="59"/>
    </row>
  </sheetData>
  <sheetProtection algorithmName="SHA-512" hashValue="wVVTTZ9ATBIqOrq1O1rcEjy/VEFDAYBJ9v4gMVgUMS+fXFLYo9knOnKzPi2eXTvPueM7r0OjplpCBxgKv/Iuwg==" saltValue="ZeTW3zYuZ3NaqAv90pRgvQ==" spinCount="100000" sheet="1" objects="1" scenarios="1"/>
  <mergeCells count="2">
    <mergeCell ref="A5:C5"/>
    <mergeCell ref="A1:N1"/>
  </mergeCells>
  <pageMargins left="0.7" right="0.7" top="0.75" bottom="0.75" header="0.3" footer="0.3"/>
  <pageSetup paperSize="9" scale="42" fitToHeight="3" orientation="portrait" horizontalDpi="4294967292"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pageSetUpPr fitToPage="1"/>
  </sheetPr>
  <dimension ref="A1:I7"/>
  <sheetViews>
    <sheetView view="pageBreakPreview" zoomScale="110" zoomScaleSheetLayoutView="140" workbookViewId="0">
      <selection activeCell="E13" sqref="E13"/>
    </sheetView>
  </sheetViews>
  <sheetFormatPr baseColWidth="10" defaultColWidth="9.1640625" defaultRowHeight="15"/>
  <cols>
    <col min="1" max="1" width="9.1640625" style="133" customWidth="1"/>
    <col min="2" max="2" width="9" style="133" bestFit="1" customWidth="1"/>
    <col min="3" max="3" width="16.6640625" style="118" customWidth="1"/>
    <col min="4" max="4" width="12.1640625" style="56" customWidth="1"/>
    <col min="5" max="6" width="12.1640625" style="54" customWidth="1"/>
    <col min="7" max="7" width="31" style="54" customWidth="1"/>
    <col min="8" max="8" width="6.6640625" style="54" customWidth="1"/>
    <col min="9" max="9" width="9.1640625" style="54"/>
    <col min="10" max="16384" width="9.1640625" style="118"/>
  </cols>
  <sheetData>
    <row r="1" spans="1:9" s="138" customFormat="1" ht="24" customHeight="1">
      <c r="A1" s="696" t="s">
        <v>1137</v>
      </c>
      <c r="B1" s="697"/>
      <c r="C1" s="697"/>
      <c r="D1" s="697"/>
      <c r="E1" s="697"/>
      <c r="F1" s="697"/>
      <c r="G1" s="697"/>
      <c r="H1" s="137"/>
      <c r="I1" s="67"/>
    </row>
    <row r="2" spans="1:9" s="141" customFormat="1" ht="55.5" customHeight="1">
      <c r="A2" s="103" t="s">
        <v>0</v>
      </c>
      <c r="B2" s="104" t="s">
        <v>1</v>
      </c>
      <c r="C2" s="104" t="s">
        <v>2</v>
      </c>
      <c r="D2" s="105" t="s">
        <v>1132</v>
      </c>
      <c r="E2" s="69" t="s">
        <v>1133</v>
      </c>
      <c r="F2" s="69" t="s">
        <v>1134</v>
      </c>
      <c r="G2" s="69" t="s">
        <v>1131</v>
      </c>
      <c r="H2" s="140"/>
      <c r="I2" s="71"/>
    </row>
    <row r="3" spans="1:9" ht="160">
      <c r="A3" s="142" t="s">
        <v>306</v>
      </c>
      <c r="B3" s="142" t="s">
        <v>18</v>
      </c>
      <c r="C3" s="143" t="s">
        <v>307</v>
      </c>
      <c r="D3" s="85">
        <f>SUM(E3:F3)</f>
        <v>3.23</v>
      </c>
      <c r="E3" s="308">
        <v>3.05</v>
      </c>
      <c r="F3" s="308">
        <v>0.18</v>
      </c>
      <c r="G3" s="60" t="s">
        <v>1352</v>
      </c>
    </row>
    <row r="4" spans="1:9" ht="80">
      <c r="A4" s="142" t="s">
        <v>308</v>
      </c>
      <c r="B4" s="142" t="s">
        <v>311</v>
      </c>
      <c r="C4" s="143" t="s">
        <v>309</v>
      </c>
      <c r="D4" s="85">
        <f>SUM(E4:F4)</f>
        <v>0.5</v>
      </c>
      <c r="E4" s="308">
        <v>0.4</v>
      </c>
      <c r="F4" s="308">
        <v>0.1</v>
      </c>
      <c r="G4" s="60" t="s">
        <v>1351</v>
      </c>
    </row>
    <row r="5" spans="1:9" s="144" customFormat="1" ht="30" customHeight="1">
      <c r="A5" s="704" t="s">
        <v>17</v>
      </c>
      <c r="B5" s="704"/>
      <c r="C5" s="704"/>
      <c r="D5" s="85">
        <f>SUM(D3:D4)</f>
        <v>3.73</v>
      </c>
      <c r="E5" s="85">
        <f t="shared" ref="E5:F5" si="0">SUM(E3:E4)</f>
        <v>3.4499999999999997</v>
      </c>
      <c r="F5" s="85">
        <f t="shared" si="0"/>
        <v>0.28000000000000003</v>
      </c>
      <c r="G5" s="85"/>
      <c r="H5" s="67"/>
      <c r="I5" s="85"/>
    </row>
    <row r="6" spans="1:9" s="132" customFormat="1">
      <c r="A6" s="133"/>
      <c r="B6" s="133"/>
      <c r="C6" s="118"/>
      <c r="D6" s="55"/>
      <c r="E6" s="59"/>
      <c r="F6" s="59"/>
      <c r="G6" s="59"/>
      <c r="H6" s="59"/>
      <c r="I6" s="59"/>
    </row>
    <row r="7" spans="1:9" s="132" customFormat="1">
      <c r="A7" s="133"/>
      <c r="B7" s="133"/>
      <c r="C7" s="118"/>
      <c r="D7" s="55"/>
      <c r="E7" s="59"/>
      <c r="F7" s="59"/>
      <c r="G7" s="59"/>
      <c r="H7" s="59"/>
      <c r="I7" s="59"/>
    </row>
  </sheetData>
  <mergeCells count="2">
    <mergeCell ref="A5:C5"/>
    <mergeCell ref="A1:G1"/>
  </mergeCells>
  <pageMargins left="0.7" right="0.7" top="0.75" bottom="0.75" header="0.3" footer="0.3"/>
  <pageSetup paperSize="5" scale="83" fitToHeight="3" orientation="portrait" horizontalDpi="4294967292"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P10"/>
  <sheetViews>
    <sheetView view="pageBreakPreview" zoomScale="109" zoomScaleNormal="100" workbookViewId="0">
      <selection activeCell="G6" sqref="G6"/>
    </sheetView>
  </sheetViews>
  <sheetFormatPr baseColWidth="10" defaultColWidth="8.83203125" defaultRowHeight="15"/>
  <cols>
    <col min="1" max="1" width="12" style="146" customWidth="1"/>
    <col min="2" max="2" width="9" style="146" bestFit="1" customWidth="1"/>
    <col min="3" max="3" width="54.33203125" style="146" customWidth="1"/>
    <col min="4" max="14" width="12.1640625" style="146" customWidth="1"/>
    <col min="15" max="15" width="8.83203125" style="145"/>
    <col min="16" max="16384" width="8.83203125" style="146"/>
  </cols>
  <sheetData>
    <row r="1" spans="1:16" s="149" customFormat="1" ht="15" customHeight="1">
      <c r="A1" s="696" t="s">
        <v>1066</v>
      </c>
      <c r="B1" s="697"/>
      <c r="C1" s="697"/>
      <c r="D1" s="697"/>
      <c r="E1" s="99"/>
      <c r="F1" s="99"/>
      <c r="G1" s="99"/>
      <c r="H1" s="99"/>
      <c r="I1" s="99"/>
      <c r="J1" s="99"/>
      <c r="K1" s="99"/>
      <c r="L1" s="99"/>
      <c r="M1" s="99"/>
      <c r="N1" s="99"/>
      <c r="O1" s="148"/>
    </row>
    <row r="2" spans="1:16" s="149" customFormat="1" ht="32">
      <c r="A2" s="103" t="s">
        <v>0</v>
      </c>
      <c r="B2" s="104" t="s">
        <v>1</v>
      </c>
      <c r="C2" s="104" t="s">
        <v>2</v>
      </c>
      <c r="D2" s="105" t="s">
        <v>1127</v>
      </c>
      <c r="E2" s="139" t="s">
        <v>3</v>
      </c>
      <c r="F2" s="106" t="s">
        <v>4</v>
      </c>
      <c r="G2" s="106" t="s">
        <v>5</v>
      </c>
      <c r="H2" s="106" t="s">
        <v>6</v>
      </c>
      <c r="I2" s="106" t="s">
        <v>7</v>
      </c>
      <c r="J2" s="106" t="s">
        <v>8</v>
      </c>
      <c r="K2" s="106" t="s">
        <v>9</v>
      </c>
      <c r="L2" s="106" t="s">
        <v>10</v>
      </c>
      <c r="M2" s="106" t="s">
        <v>11</v>
      </c>
      <c r="N2" s="106" t="s">
        <v>12</v>
      </c>
      <c r="O2" s="148"/>
    </row>
    <row r="3" spans="1:16" ht="16">
      <c r="A3" s="150" t="s">
        <v>509</v>
      </c>
      <c r="B3" s="151" t="s">
        <v>18</v>
      </c>
      <c r="C3" s="152" t="s">
        <v>510</v>
      </c>
      <c r="D3" s="158">
        <f t="shared" ref="D3:D7" si="0">SUM(E3:N3)</f>
        <v>2.39</v>
      </c>
      <c r="E3" s="493">
        <v>2.39</v>
      </c>
      <c r="F3" s="60"/>
      <c r="G3" s="60"/>
      <c r="H3" s="60"/>
      <c r="I3" s="60"/>
      <c r="J3" s="60"/>
      <c r="K3" s="60"/>
      <c r="L3" s="60"/>
      <c r="M3" s="60"/>
      <c r="N3" s="60"/>
    </row>
    <row r="4" spans="1:16" ht="17">
      <c r="A4" s="153" t="s">
        <v>511</v>
      </c>
      <c r="B4" s="151" t="s">
        <v>18</v>
      </c>
      <c r="C4" s="154" t="s">
        <v>512</v>
      </c>
      <c r="D4" s="158">
        <f t="shared" si="0"/>
        <v>1</v>
      </c>
      <c r="E4" s="493">
        <v>1</v>
      </c>
      <c r="F4" s="60"/>
      <c r="G4" s="60"/>
      <c r="H4" s="60"/>
      <c r="I4" s="60"/>
      <c r="J4" s="60"/>
      <c r="K4" s="60"/>
      <c r="L4" s="60"/>
      <c r="M4" s="60"/>
      <c r="N4" s="60"/>
    </row>
    <row r="5" spans="1:16" ht="16">
      <c r="A5" s="153" t="s">
        <v>513</v>
      </c>
      <c r="B5" s="151" t="s">
        <v>18</v>
      </c>
      <c r="C5" s="152" t="s">
        <v>514</v>
      </c>
      <c r="D5" s="158">
        <f t="shared" si="0"/>
        <v>1</v>
      </c>
      <c r="E5" s="493">
        <v>1</v>
      </c>
      <c r="F5" s="60"/>
      <c r="G5" s="60"/>
      <c r="H5" s="60"/>
      <c r="I5" s="60"/>
      <c r="J5" s="60"/>
      <c r="K5" s="60"/>
      <c r="L5" s="60"/>
      <c r="M5" s="60"/>
      <c r="N5" s="60"/>
    </row>
    <row r="6" spans="1:16" ht="16">
      <c r="A6" s="155" t="s">
        <v>515</v>
      </c>
      <c r="B6" s="151" t="s">
        <v>1011</v>
      </c>
      <c r="C6" s="152" t="s">
        <v>516</v>
      </c>
      <c r="D6" s="158">
        <f t="shared" si="0"/>
        <v>0.2</v>
      </c>
      <c r="E6" s="493">
        <v>0.2</v>
      </c>
      <c r="F6" s="60"/>
      <c r="G6" s="60"/>
      <c r="H6" s="60"/>
      <c r="I6" s="60"/>
      <c r="J6" s="60"/>
      <c r="K6" s="60"/>
      <c r="L6" s="60"/>
      <c r="M6" s="60"/>
      <c r="N6" s="60"/>
    </row>
    <row r="7" spans="1:16" ht="34">
      <c r="A7" s="153" t="s">
        <v>517</v>
      </c>
      <c r="B7" s="151" t="s">
        <v>311</v>
      </c>
      <c r="C7" s="154" t="s">
        <v>518</v>
      </c>
      <c r="D7" s="158">
        <f t="shared" si="0"/>
        <v>2</v>
      </c>
      <c r="E7" s="493">
        <v>2</v>
      </c>
      <c r="F7" s="63"/>
      <c r="G7" s="63"/>
      <c r="H7" s="63"/>
      <c r="I7" s="63"/>
      <c r="J7" s="63"/>
      <c r="K7" s="63"/>
      <c r="L7" s="63"/>
      <c r="M7" s="63"/>
      <c r="N7" s="63"/>
    </row>
    <row r="8" spans="1:16" s="155" customFormat="1" ht="27.75" customHeight="1">
      <c r="A8" s="712" t="s">
        <v>935</v>
      </c>
      <c r="B8" s="713"/>
      <c r="C8" s="714"/>
      <c r="D8" s="83">
        <f t="shared" ref="D8:N8" si="1">SUM(D3:D7)</f>
        <v>6.5900000000000007</v>
      </c>
      <c r="E8" s="156">
        <f t="shared" si="1"/>
        <v>6.5900000000000007</v>
      </c>
      <c r="F8" s="156">
        <f t="shared" si="1"/>
        <v>0</v>
      </c>
      <c r="G8" s="156">
        <f t="shared" si="1"/>
        <v>0</v>
      </c>
      <c r="H8" s="156">
        <f t="shared" si="1"/>
        <v>0</v>
      </c>
      <c r="I8" s="156">
        <f t="shared" si="1"/>
        <v>0</v>
      </c>
      <c r="J8" s="156">
        <f t="shared" si="1"/>
        <v>0</v>
      </c>
      <c r="K8" s="156">
        <f t="shared" si="1"/>
        <v>0</v>
      </c>
      <c r="L8" s="156">
        <f t="shared" si="1"/>
        <v>0</v>
      </c>
      <c r="M8" s="156">
        <f t="shared" si="1"/>
        <v>0</v>
      </c>
      <c r="N8" s="156">
        <f t="shared" si="1"/>
        <v>0</v>
      </c>
      <c r="P8" s="157"/>
    </row>
    <row r="9" spans="1:16" s="155" customFormat="1" ht="27.75" customHeight="1">
      <c r="A9" s="715" t="s">
        <v>18</v>
      </c>
      <c r="B9" s="716"/>
      <c r="C9" s="717"/>
      <c r="D9" s="158">
        <f t="shared" ref="D9:N9" si="2">SUM(D3:D6)</f>
        <v>4.5900000000000007</v>
      </c>
      <c r="E9" s="158">
        <f t="shared" si="2"/>
        <v>4.5900000000000007</v>
      </c>
      <c r="F9" s="158">
        <f t="shared" si="2"/>
        <v>0</v>
      </c>
      <c r="G9" s="158">
        <f t="shared" si="2"/>
        <v>0</v>
      </c>
      <c r="H9" s="158">
        <f t="shared" si="2"/>
        <v>0</v>
      </c>
      <c r="I9" s="158">
        <f t="shared" si="2"/>
        <v>0</v>
      </c>
      <c r="J9" s="158">
        <f t="shared" si="2"/>
        <v>0</v>
      </c>
      <c r="K9" s="158">
        <f t="shared" si="2"/>
        <v>0</v>
      </c>
      <c r="L9" s="158">
        <f t="shared" si="2"/>
        <v>0</v>
      </c>
      <c r="M9" s="158">
        <f t="shared" si="2"/>
        <v>0</v>
      </c>
      <c r="N9" s="158">
        <f t="shared" si="2"/>
        <v>0</v>
      </c>
    </row>
    <row r="10" spans="1:16" s="155" customFormat="1" ht="27.75" customHeight="1">
      <c r="A10" s="715" t="s">
        <v>311</v>
      </c>
      <c r="B10" s="716"/>
      <c r="C10" s="717"/>
      <c r="D10" s="158">
        <f>D8-D9</f>
        <v>2</v>
      </c>
      <c r="E10" s="158">
        <f t="shared" ref="E10:N10" si="3">E8-E9</f>
        <v>2</v>
      </c>
      <c r="F10" s="158">
        <f t="shared" si="3"/>
        <v>0</v>
      </c>
      <c r="G10" s="158">
        <f t="shared" si="3"/>
        <v>0</v>
      </c>
      <c r="H10" s="158">
        <f t="shared" si="3"/>
        <v>0</v>
      </c>
      <c r="I10" s="158">
        <f t="shared" si="3"/>
        <v>0</v>
      </c>
      <c r="J10" s="158">
        <f t="shared" si="3"/>
        <v>0</v>
      </c>
      <c r="K10" s="158">
        <f t="shared" si="3"/>
        <v>0</v>
      </c>
      <c r="L10" s="158">
        <f t="shared" si="3"/>
        <v>0</v>
      </c>
      <c r="M10" s="158">
        <f t="shared" si="3"/>
        <v>0</v>
      </c>
      <c r="N10" s="158">
        <f t="shared" si="3"/>
        <v>0</v>
      </c>
    </row>
  </sheetData>
  <mergeCells count="4">
    <mergeCell ref="A8:C8"/>
    <mergeCell ref="A9:C9"/>
    <mergeCell ref="A10:C10"/>
    <mergeCell ref="A1:D1"/>
  </mergeCells>
  <pageMargins left="0.7" right="0.7" top="0.75" bottom="0.75" header="0.3" footer="0.3"/>
  <pageSetup paperSize="9" scale="4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pageSetUpPr fitToPage="1"/>
  </sheetPr>
  <dimension ref="A1:I10"/>
  <sheetViews>
    <sheetView view="pageBreakPreview" zoomScale="109" zoomScaleNormal="100" workbookViewId="0">
      <selection activeCell="G7" sqref="G7"/>
    </sheetView>
  </sheetViews>
  <sheetFormatPr baseColWidth="10" defaultColWidth="8.83203125" defaultRowHeight="15"/>
  <cols>
    <col min="1" max="1" width="8.6640625" style="146" bestFit="1" customWidth="1"/>
    <col min="2" max="2" width="7.6640625" style="146" customWidth="1"/>
    <col min="3" max="3" width="25.5" style="118" customWidth="1"/>
    <col min="4" max="6" width="12.1640625" style="146" customWidth="1"/>
    <col min="7" max="7" width="21.5" style="118" customWidth="1"/>
    <col min="8" max="8" width="8.83203125" style="145"/>
    <col min="9" max="16384" width="8.83203125" style="146"/>
  </cols>
  <sheetData>
    <row r="1" spans="1:9" s="149" customFormat="1" ht="15" customHeight="1">
      <c r="A1" s="696" t="s">
        <v>1138</v>
      </c>
      <c r="B1" s="697"/>
      <c r="C1" s="697"/>
      <c r="D1" s="697"/>
      <c r="E1" s="697"/>
      <c r="F1" s="697"/>
      <c r="G1" s="697"/>
      <c r="H1" s="148"/>
    </row>
    <row r="2" spans="1:9" s="149" customFormat="1" ht="48">
      <c r="A2" s="103" t="s">
        <v>0</v>
      </c>
      <c r="B2" s="104" t="s">
        <v>1</v>
      </c>
      <c r="C2" s="104" t="s">
        <v>2</v>
      </c>
      <c r="D2" s="105" t="s">
        <v>1132</v>
      </c>
      <c r="E2" s="69" t="s">
        <v>1133</v>
      </c>
      <c r="F2" s="69" t="s">
        <v>1134</v>
      </c>
      <c r="G2" s="69" t="s">
        <v>1131</v>
      </c>
      <c r="H2" s="148"/>
    </row>
    <row r="3" spans="1:9" ht="34">
      <c r="A3" s="150" t="s">
        <v>509</v>
      </c>
      <c r="B3" s="399" t="s">
        <v>18</v>
      </c>
      <c r="C3" s="154" t="s">
        <v>510</v>
      </c>
      <c r="D3" s="158">
        <f>SUM(E3:F3)</f>
        <v>2.39</v>
      </c>
      <c r="E3" s="308">
        <f>2.39-1.08</f>
        <v>1.31</v>
      </c>
      <c r="F3" s="308">
        <f>2.39-1.31</f>
        <v>1.08</v>
      </c>
      <c r="G3" s="60" t="s">
        <v>1575</v>
      </c>
    </row>
    <row r="4" spans="1:9" ht="48">
      <c r="A4" s="153" t="s">
        <v>511</v>
      </c>
      <c r="B4" s="399" t="s">
        <v>18</v>
      </c>
      <c r="C4" s="154" t="s">
        <v>512</v>
      </c>
      <c r="D4" s="158">
        <f t="shared" ref="D4:D7" si="0">SUM(E4:F4)</f>
        <v>1</v>
      </c>
      <c r="E4" s="308">
        <v>1</v>
      </c>
      <c r="F4" s="308"/>
      <c r="G4" s="60" t="s">
        <v>1577</v>
      </c>
    </row>
    <row r="5" spans="1:9" ht="48">
      <c r="A5" s="153" t="s">
        <v>513</v>
      </c>
      <c r="B5" s="399" t="s">
        <v>18</v>
      </c>
      <c r="C5" s="154" t="s">
        <v>514</v>
      </c>
      <c r="D5" s="158">
        <f t="shared" si="0"/>
        <v>1</v>
      </c>
      <c r="E5" s="308">
        <v>1</v>
      </c>
      <c r="F5" s="308"/>
      <c r="G5" s="60" t="s">
        <v>1578</v>
      </c>
    </row>
    <row r="6" spans="1:9" ht="34">
      <c r="A6" s="155" t="s">
        <v>515</v>
      </c>
      <c r="B6" s="399" t="s">
        <v>1011</v>
      </c>
      <c r="C6" s="154" t="s">
        <v>516</v>
      </c>
      <c r="D6" s="158">
        <f t="shared" si="0"/>
        <v>0.2</v>
      </c>
      <c r="E6" s="308">
        <v>0.2</v>
      </c>
      <c r="F6" s="308"/>
      <c r="G6" s="60" t="s">
        <v>1579</v>
      </c>
    </row>
    <row r="7" spans="1:9" ht="85">
      <c r="A7" s="153" t="s">
        <v>517</v>
      </c>
      <c r="B7" s="399" t="s">
        <v>311</v>
      </c>
      <c r="C7" s="154" t="s">
        <v>518</v>
      </c>
      <c r="D7" s="158">
        <f t="shared" si="0"/>
        <v>2</v>
      </c>
      <c r="E7" s="308">
        <v>2</v>
      </c>
      <c r="F7" s="61"/>
      <c r="G7" s="60" t="s">
        <v>1580</v>
      </c>
    </row>
    <row r="8" spans="1:9" s="155" customFormat="1" ht="27.75" customHeight="1">
      <c r="A8" s="712" t="s">
        <v>935</v>
      </c>
      <c r="B8" s="713"/>
      <c r="C8" s="714"/>
      <c r="D8" s="83">
        <f>SUM(D3:D7)</f>
        <v>6.5900000000000007</v>
      </c>
      <c r="E8" s="156">
        <f>SUM(E3:E7)</f>
        <v>5.51</v>
      </c>
      <c r="F8" s="156">
        <f>SUM(F3:F7)</f>
        <v>1.08</v>
      </c>
      <c r="G8" s="156"/>
      <c r="I8" s="157"/>
    </row>
    <row r="9" spans="1:9" s="155" customFormat="1" ht="27.75" customHeight="1">
      <c r="A9" s="715" t="s">
        <v>18</v>
      </c>
      <c r="B9" s="716"/>
      <c r="C9" s="717"/>
      <c r="D9" s="158">
        <f>SUM(D3:D6)</f>
        <v>4.5900000000000007</v>
      </c>
      <c r="E9" s="158">
        <f>SUM(E3:E6)</f>
        <v>3.5100000000000002</v>
      </c>
      <c r="F9" s="158">
        <f>SUM(F3:F6)</f>
        <v>1.08</v>
      </c>
      <c r="G9" s="85"/>
    </row>
    <row r="10" spans="1:9" s="155" customFormat="1" ht="27.75" customHeight="1">
      <c r="A10" s="715" t="s">
        <v>311</v>
      </c>
      <c r="B10" s="716"/>
      <c r="C10" s="717"/>
      <c r="D10" s="158">
        <f>D8-D9</f>
        <v>2</v>
      </c>
      <c r="E10" s="158">
        <f t="shared" ref="E10:F10" si="1">E8-E9</f>
        <v>1.9999999999999996</v>
      </c>
      <c r="F10" s="158">
        <f t="shared" si="1"/>
        <v>0</v>
      </c>
      <c r="G10" s="85"/>
    </row>
  </sheetData>
  <mergeCells count="4">
    <mergeCell ref="A8:C8"/>
    <mergeCell ref="A9:C9"/>
    <mergeCell ref="A10:C10"/>
    <mergeCell ref="A1:G1"/>
  </mergeCells>
  <pageMargins left="0.7" right="0.7" top="0.75" bottom="0.75" header="0.3" footer="0.3"/>
  <pageSetup paperSize="5" scale="85" fitToHeight="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pageSetUpPr fitToPage="1"/>
  </sheetPr>
  <dimension ref="A1:P38"/>
  <sheetViews>
    <sheetView view="pageBreakPreview" topLeftCell="A25" zoomScale="114" zoomScaleNormal="100" zoomScaleSheetLayoutView="100" workbookViewId="0">
      <selection activeCell="D39" sqref="D39"/>
    </sheetView>
  </sheetViews>
  <sheetFormatPr baseColWidth="10" defaultColWidth="9.1640625" defaultRowHeight="15"/>
  <cols>
    <col min="1" max="1" width="9.1640625" style="162" customWidth="1"/>
    <col min="2" max="2" width="9" style="174" bestFit="1" customWidth="1"/>
    <col min="3" max="3" width="39.33203125" style="160" customWidth="1"/>
    <col min="4" max="4" width="12.6640625" style="173" customWidth="1"/>
    <col min="5" max="5" width="12.6640625" style="159" customWidth="1"/>
    <col min="6" max="14" width="12.6640625" style="175" customWidth="1"/>
    <col min="15" max="15" width="6.6640625" style="159" customWidth="1"/>
    <col min="16" max="16" width="9.1640625" style="159"/>
    <col min="17" max="16384" width="9.1640625" style="160"/>
  </cols>
  <sheetData>
    <row r="1" spans="1:16" s="178" customFormat="1" ht="24" customHeight="1">
      <c r="A1" s="719" t="s">
        <v>1140</v>
      </c>
      <c r="B1" s="720"/>
      <c r="C1" s="720"/>
      <c r="D1" s="720"/>
      <c r="E1" s="720"/>
      <c r="F1" s="720"/>
      <c r="G1" s="720"/>
      <c r="H1" s="720"/>
      <c r="I1" s="720"/>
      <c r="J1" s="720"/>
      <c r="K1" s="720"/>
      <c r="L1" s="720"/>
      <c r="M1" s="720"/>
      <c r="N1" s="720"/>
      <c r="O1" s="176"/>
      <c r="P1" s="177"/>
    </row>
    <row r="2" spans="1:16" s="183" customFormat="1" ht="55.5" customHeight="1">
      <c r="A2" s="179" t="s">
        <v>0</v>
      </c>
      <c r="B2" s="179" t="s">
        <v>1</v>
      </c>
      <c r="C2" s="179" t="s">
        <v>2</v>
      </c>
      <c r="D2" s="180" t="s">
        <v>1127</v>
      </c>
      <c r="E2" s="180" t="s">
        <v>3</v>
      </c>
      <c r="F2" s="180" t="s">
        <v>4</v>
      </c>
      <c r="G2" s="180" t="s">
        <v>5</v>
      </c>
      <c r="H2" s="180" t="s">
        <v>6</v>
      </c>
      <c r="I2" s="180" t="s">
        <v>7</v>
      </c>
      <c r="J2" s="180" t="s">
        <v>8</v>
      </c>
      <c r="K2" s="180" t="s">
        <v>9</v>
      </c>
      <c r="L2" s="180" t="s">
        <v>10</v>
      </c>
      <c r="M2" s="180" t="s">
        <v>11</v>
      </c>
      <c r="N2" s="180" t="s">
        <v>12</v>
      </c>
      <c r="O2" s="181"/>
      <c r="P2" s="182"/>
    </row>
    <row r="3" spans="1:16" s="166" customFormat="1" ht="41.5" customHeight="1">
      <c r="A3" s="184" t="s">
        <v>755</v>
      </c>
      <c r="B3" s="185" t="s">
        <v>311</v>
      </c>
      <c r="C3" s="186" t="s">
        <v>756</v>
      </c>
      <c r="D3" s="187">
        <f>SUM(E3:N3)</f>
        <v>4.3560000000000008</v>
      </c>
      <c r="E3" s="163"/>
      <c r="F3" s="164">
        <v>0.68</v>
      </c>
      <c r="G3" s="164">
        <v>0.48799999999999999</v>
      </c>
      <c r="H3" s="164">
        <v>0.52800000000000002</v>
      </c>
      <c r="I3" s="164">
        <v>0.34799999999999998</v>
      </c>
      <c r="J3" s="164">
        <v>0.71199999999999997</v>
      </c>
      <c r="K3" s="164">
        <v>0.76400000000000001</v>
      </c>
      <c r="L3" s="164">
        <v>0.27600000000000002</v>
      </c>
      <c r="M3" s="164">
        <v>0.30399999999999999</v>
      </c>
      <c r="N3" s="164">
        <v>0.25600000000000001</v>
      </c>
      <c r="O3" s="165"/>
      <c r="P3" s="165"/>
    </row>
    <row r="4" spans="1:16" ht="32">
      <c r="A4" s="184" t="s">
        <v>757</v>
      </c>
      <c r="B4" s="185" t="s">
        <v>311</v>
      </c>
      <c r="C4" s="188" t="s">
        <v>758</v>
      </c>
      <c r="D4" s="187">
        <f t="shared" ref="D4:D24" si="0">SUM(E4:N4)</f>
        <v>43.122500000000002</v>
      </c>
      <c r="E4" s="167"/>
      <c r="F4" s="168">
        <v>14.94</v>
      </c>
      <c r="G4" s="168">
        <v>5.0650000000000004</v>
      </c>
      <c r="H4" s="168">
        <v>3.9125000000000001</v>
      </c>
      <c r="I4" s="168">
        <v>2.5375000000000001</v>
      </c>
      <c r="J4" s="168">
        <v>4.3925000000000001</v>
      </c>
      <c r="K4" s="168">
        <v>5.2649999999999997</v>
      </c>
      <c r="L4" s="168">
        <v>2.7250000000000001</v>
      </c>
      <c r="M4" s="168">
        <v>2.8849999999999998</v>
      </c>
      <c r="N4" s="168">
        <v>1.4</v>
      </c>
    </row>
    <row r="5" spans="1:16" ht="32">
      <c r="A5" s="184" t="s">
        <v>759</v>
      </c>
      <c r="B5" s="185" t="s">
        <v>311</v>
      </c>
      <c r="C5" s="189" t="s">
        <v>760</v>
      </c>
      <c r="D5" s="187">
        <f t="shared" si="0"/>
        <v>2.1840000000000002</v>
      </c>
      <c r="E5" s="167"/>
      <c r="F5" s="168">
        <v>0.34</v>
      </c>
      <c r="G5" s="168">
        <v>0.24399999999999999</v>
      </c>
      <c r="H5" s="168">
        <v>0.26400000000000001</v>
      </c>
      <c r="I5" s="168">
        <v>0.17399999999999999</v>
      </c>
      <c r="J5" s="168">
        <v>0.35599999999999998</v>
      </c>
      <c r="K5" s="168">
        <v>0.38800000000000001</v>
      </c>
      <c r="L5" s="168">
        <v>0.13800000000000001</v>
      </c>
      <c r="M5" s="168">
        <v>0.152</v>
      </c>
      <c r="N5" s="168">
        <v>0.128</v>
      </c>
    </row>
    <row r="6" spans="1:16" ht="32">
      <c r="A6" s="184" t="s">
        <v>808</v>
      </c>
      <c r="B6" s="185" t="s">
        <v>311</v>
      </c>
      <c r="C6" s="189" t="s">
        <v>761</v>
      </c>
      <c r="D6" s="187">
        <f t="shared" si="0"/>
        <v>1.3024199999999999</v>
      </c>
      <c r="E6" s="167"/>
      <c r="F6" s="168">
        <v>0.3</v>
      </c>
      <c r="G6" s="168">
        <v>0.18312</v>
      </c>
      <c r="H6" s="168">
        <v>0.13994999999999999</v>
      </c>
      <c r="I6" s="168">
        <v>0.10194</v>
      </c>
      <c r="J6" s="168">
        <v>0.15447</v>
      </c>
      <c r="K6" s="168">
        <v>0.17432</v>
      </c>
      <c r="L6" s="168">
        <v>0.10899</v>
      </c>
      <c r="M6" s="168">
        <v>6.4960000000000004E-2</v>
      </c>
      <c r="N6" s="168">
        <v>7.467E-2</v>
      </c>
    </row>
    <row r="7" spans="1:16" ht="32">
      <c r="A7" s="190" t="s">
        <v>762</v>
      </c>
      <c r="B7" s="185" t="s">
        <v>311</v>
      </c>
      <c r="C7" s="186" t="s">
        <v>763</v>
      </c>
      <c r="D7" s="187">
        <f t="shared" si="0"/>
        <v>43.12</v>
      </c>
      <c r="E7" s="167"/>
      <c r="F7" s="168">
        <v>14.94</v>
      </c>
      <c r="G7" s="168">
        <v>5.0650000000000004</v>
      </c>
      <c r="H7" s="168">
        <v>3.91</v>
      </c>
      <c r="I7" s="168">
        <v>2.5375000000000001</v>
      </c>
      <c r="J7" s="168">
        <v>4.3925000000000001</v>
      </c>
      <c r="K7" s="168">
        <v>5.2649999999999997</v>
      </c>
      <c r="L7" s="168">
        <v>2.7250000000000001</v>
      </c>
      <c r="M7" s="168">
        <v>2.8849999999999998</v>
      </c>
      <c r="N7" s="168">
        <v>1.4</v>
      </c>
    </row>
    <row r="8" spans="1:16" ht="32">
      <c r="A8" s="184" t="s">
        <v>764</v>
      </c>
      <c r="B8" s="185" t="s">
        <v>311</v>
      </c>
      <c r="C8" s="188" t="s">
        <v>765</v>
      </c>
      <c r="D8" s="187">
        <f t="shared" si="0"/>
        <v>0.9345</v>
      </c>
      <c r="E8" s="167"/>
      <c r="F8" s="168">
        <v>0.1275</v>
      </c>
      <c r="G8" s="168">
        <v>0.1275</v>
      </c>
      <c r="H8" s="168">
        <v>0.105</v>
      </c>
      <c r="I8" s="168">
        <v>8.8499999999999995E-2</v>
      </c>
      <c r="J8" s="168">
        <v>0.114</v>
      </c>
      <c r="K8" s="168">
        <v>0.11849999999999999</v>
      </c>
      <c r="L8" s="168">
        <v>8.6999999999999994E-2</v>
      </c>
      <c r="M8" s="168">
        <v>8.6999999999999994E-2</v>
      </c>
      <c r="N8" s="168">
        <v>7.9500000000000001E-2</v>
      </c>
    </row>
    <row r="9" spans="1:16" ht="16">
      <c r="A9" s="184" t="s">
        <v>766</v>
      </c>
      <c r="B9" s="185" t="s">
        <v>311</v>
      </c>
      <c r="C9" s="188" t="s">
        <v>767</v>
      </c>
      <c r="D9" s="187">
        <f t="shared" si="0"/>
        <v>7.6500000000000012E-2</v>
      </c>
      <c r="E9" s="167"/>
      <c r="F9" s="168">
        <v>1.35E-2</v>
      </c>
      <c r="G9" s="168">
        <v>1.0500000000000001E-2</v>
      </c>
      <c r="H9" s="168">
        <v>7.4999999999999997E-3</v>
      </c>
      <c r="I9" s="168">
        <v>6.0000000000000001E-3</v>
      </c>
      <c r="J9" s="168">
        <v>7.4999999999999997E-3</v>
      </c>
      <c r="K9" s="168">
        <v>1.0500000000000001E-2</v>
      </c>
      <c r="L9" s="168">
        <v>7.4999999999999997E-3</v>
      </c>
      <c r="M9" s="168">
        <v>7.4999999999999997E-3</v>
      </c>
      <c r="N9" s="168">
        <v>6.0000000000000001E-3</v>
      </c>
    </row>
    <row r="10" spans="1:16" ht="32">
      <c r="A10" s="190" t="s">
        <v>768</v>
      </c>
      <c r="B10" s="185" t="s">
        <v>311</v>
      </c>
      <c r="C10" s="188" t="s">
        <v>769</v>
      </c>
      <c r="D10" s="187">
        <f t="shared" si="0"/>
        <v>1.55</v>
      </c>
      <c r="E10" s="167"/>
      <c r="F10" s="168">
        <v>0.21</v>
      </c>
      <c r="G10" s="168">
        <v>0.19500000000000001</v>
      </c>
      <c r="H10" s="168">
        <v>0.13</v>
      </c>
      <c r="I10" s="168">
        <v>0.16500000000000001</v>
      </c>
      <c r="J10" s="168">
        <v>0.17499999999999999</v>
      </c>
      <c r="K10" s="168">
        <v>0.18</v>
      </c>
      <c r="L10" s="168">
        <v>0.155</v>
      </c>
      <c r="M10" s="168">
        <v>0.16500000000000001</v>
      </c>
      <c r="N10" s="168">
        <v>0.17499999999999999</v>
      </c>
    </row>
    <row r="11" spans="1:16" ht="32">
      <c r="A11" s="190" t="s">
        <v>770</v>
      </c>
      <c r="B11" s="185" t="s">
        <v>311</v>
      </c>
      <c r="C11" s="188" t="s">
        <v>771</v>
      </c>
      <c r="D11" s="187">
        <f t="shared" si="0"/>
        <v>1.5800000000000003</v>
      </c>
      <c r="E11" s="167"/>
      <c r="F11" s="168">
        <v>0.24</v>
      </c>
      <c r="G11" s="168">
        <v>0.25</v>
      </c>
      <c r="H11" s="168">
        <v>0.2</v>
      </c>
      <c r="I11" s="168">
        <v>0.12</v>
      </c>
      <c r="J11" s="168">
        <v>0.21</v>
      </c>
      <c r="K11" s="168">
        <v>0.28999999999999998</v>
      </c>
      <c r="L11" s="168">
        <v>0.08</v>
      </c>
      <c r="M11" s="168">
        <v>0.1</v>
      </c>
      <c r="N11" s="168">
        <v>0.09</v>
      </c>
    </row>
    <row r="12" spans="1:16" ht="16">
      <c r="A12" s="191" t="s">
        <v>807</v>
      </c>
      <c r="B12" s="185" t="s">
        <v>311</v>
      </c>
      <c r="C12" s="186" t="s">
        <v>772</v>
      </c>
      <c r="D12" s="187">
        <f t="shared" si="0"/>
        <v>242.88</v>
      </c>
      <c r="E12" s="167"/>
      <c r="F12" s="168">
        <v>30.96</v>
      </c>
      <c r="G12" s="168">
        <v>23.52</v>
      </c>
      <c r="H12" s="168">
        <v>31.68</v>
      </c>
      <c r="I12" s="168">
        <v>20.88</v>
      </c>
      <c r="J12" s="168">
        <v>42.72</v>
      </c>
      <c r="K12" s="168">
        <v>42.96</v>
      </c>
      <c r="L12" s="168">
        <v>16.559999999999999</v>
      </c>
      <c r="M12" s="168">
        <v>18.239999999999998</v>
      </c>
      <c r="N12" s="168">
        <v>15.36</v>
      </c>
    </row>
    <row r="13" spans="1:16" ht="16">
      <c r="A13" s="191" t="s">
        <v>1091</v>
      </c>
      <c r="B13" s="185" t="s">
        <v>311</v>
      </c>
      <c r="C13" s="186" t="s">
        <v>1092</v>
      </c>
      <c r="D13" s="187">
        <f t="shared" si="0"/>
        <v>3.0235199999999995</v>
      </c>
      <c r="E13" s="169"/>
      <c r="F13" s="170">
        <v>0.45</v>
      </c>
      <c r="G13" s="170">
        <v>0.309</v>
      </c>
      <c r="H13" s="170">
        <v>0.44556000000000001</v>
      </c>
      <c r="I13" s="170">
        <v>0.15318000000000001</v>
      </c>
      <c r="J13" s="170">
        <v>0.54864000000000002</v>
      </c>
      <c r="K13" s="170">
        <v>0.55103999999999997</v>
      </c>
      <c r="L13" s="170">
        <v>0.222</v>
      </c>
      <c r="M13" s="170">
        <v>0.16300000000000001</v>
      </c>
      <c r="N13" s="170">
        <v>0.18110000000000001</v>
      </c>
    </row>
    <row r="14" spans="1:16" ht="16">
      <c r="A14" s="192" t="s">
        <v>773</v>
      </c>
      <c r="B14" s="185" t="s">
        <v>311</v>
      </c>
      <c r="C14" s="109" t="s">
        <v>774</v>
      </c>
      <c r="D14" s="187">
        <f t="shared" si="0"/>
        <v>7.07</v>
      </c>
      <c r="E14" s="167">
        <v>7.07</v>
      </c>
      <c r="F14" s="168"/>
      <c r="G14" s="168"/>
      <c r="H14" s="168"/>
      <c r="I14" s="168"/>
      <c r="J14" s="168"/>
      <c r="K14" s="168"/>
      <c r="L14" s="168"/>
      <c r="M14" s="168"/>
      <c r="N14" s="168"/>
    </row>
    <row r="15" spans="1:16" ht="32">
      <c r="A15" s="192" t="s">
        <v>775</v>
      </c>
      <c r="B15" s="185" t="s">
        <v>311</v>
      </c>
      <c r="C15" s="109" t="s">
        <v>776</v>
      </c>
      <c r="D15" s="187">
        <f t="shared" si="0"/>
        <v>5.32</v>
      </c>
      <c r="E15" s="167">
        <v>5.32</v>
      </c>
      <c r="F15" s="168"/>
      <c r="G15" s="168"/>
      <c r="H15" s="168"/>
      <c r="I15" s="168"/>
      <c r="J15" s="168"/>
      <c r="K15" s="168"/>
      <c r="L15" s="168"/>
      <c r="M15" s="168"/>
      <c r="N15" s="168"/>
    </row>
    <row r="16" spans="1:16" ht="28.5" customHeight="1">
      <c r="A16" s="192" t="s">
        <v>777</v>
      </c>
      <c r="B16" s="185" t="s">
        <v>311</v>
      </c>
      <c r="C16" s="109" t="s">
        <v>1097</v>
      </c>
      <c r="D16" s="187">
        <f t="shared" si="0"/>
        <v>73.685999999999993</v>
      </c>
      <c r="E16" s="167">
        <v>2.41</v>
      </c>
      <c r="F16" s="168">
        <v>11.041</v>
      </c>
      <c r="G16" s="168">
        <v>6.9249999999999998</v>
      </c>
      <c r="H16" s="168">
        <v>8.6240000000000006</v>
      </c>
      <c r="I16" s="168">
        <v>5.6840000000000002</v>
      </c>
      <c r="J16" s="168">
        <v>11.564</v>
      </c>
      <c r="K16" s="168">
        <v>12.87</v>
      </c>
      <c r="L16" s="168">
        <v>5.3570000000000002</v>
      </c>
      <c r="M16" s="168">
        <v>5.03</v>
      </c>
      <c r="N16" s="168">
        <v>4.181</v>
      </c>
    </row>
    <row r="17" spans="1:16" ht="48">
      <c r="A17" s="192" t="s">
        <v>778</v>
      </c>
      <c r="B17" s="185" t="s">
        <v>311</v>
      </c>
      <c r="C17" s="109" t="s">
        <v>779</v>
      </c>
      <c r="D17" s="187">
        <f t="shared" si="0"/>
        <v>99.78</v>
      </c>
      <c r="E17" s="167">
        <v>2.82</v>
      </c>
      <c r="F17" s="168">
        <v>11.52</v>
      </c>
      <c r="G17" s="168">
        <v>10.68</v>
      </c>
      <c r="H17" s="168">
        <v>11.52</v>
      </c>
      <c r="I17" s="168">
        <v>9.84</v>
      </c>
      <c r="J17" s="168">
        <v>14.88</v>
      </c>
      <c r="K17" s="168">
        <v>16.559999999999999</v>
      </c>
      <c r="L17" s="168">
        <v>9</v>
      </c>
      <c r="M17" s="168">
        <v>6.48</v>
      </c>
      <c r="N17" s="168">
        <v>6.48</v>
      </c>
    </row>
    <row r="18" spans="1:16" ht="32">
      <c r="A18" s="192" t="s">
        <v>780</v>
      </c>
      <c r="B18" s="185" t="s">
        <v>311</v>
      </c>
      <c r="C18" s="109" t="s">
        <v>781</v>
      </c>
      <c r="D18" s="187">
        <f t="shared" si="0"/>
        <v>1.52</v>
      </c>
      <c r="E18" s="171">
        <v>1.52</v>
      </c>
      <c r="F18" s="172"/>
      <c r="G18" s="172"/>
      <c r="H18" s="168"/>
      <c r="I18" s="168"/>
      <c r="J18" s="168"/>
      <c r="K18" s="168"/>
      <c r="L18" s="168"/>
      <c r="M18" s="168"/>
      <c r="N18" s="168"/>
    </row>
    <row r="19" spans="1:16" ht="192">
      <c r="A19" s="192" t="s">
        <v>782</v>
      </c>
      <c r="B19" s="185" t="s">
        <v>311</v>
      </c>
      <c r="C19" s="109" t="s">
        <v>783</v>
      </c>
      <c r="D19" s="187">
        <f t="shared" si="0"/>
        <v>6</v>
      </c>
      <c r="E19" s="167">
        <v>6</v>
      </c>
      <c r="F19" s="168"/>
      <c r="G19" s="168"/>
      <c r="H19" s="168"/>
      <c r="I19" s="168"/>
      <c r="J19" s="168"/>
      <c r="K19" s="168"/>
      <c r="L19" s="168"/>
      <c r="M19" s="168"/>
      <c r="N19" s="168"/>
    </row>
    <row r="20" spans="1:16" ht="96">
      <c r="A20" s="192" t="s">
        <v>784</v>
      </c>
      <c r="B20" s="185" t="s">
        <v>311</v>
      </c>
      <c r="C20" s="109" t="s">
        <v>785</v>
      </c>
      <c r="D20" s="187">
        <f t="shared" si="0"/>
        <v>19.815000000000001</v>
      </c>
      <c r="E20" s="167"/>
      <c r="F20" s="168">
        <v>2.746</v>
      </c>
      <c r="G20" s="168">
        <v>2.0049999999999999</v>
      </c>
      <c r="H20" s="168">
        <v>2.4350000000000001</v>
      </c>
      <c r="I20" s="168">
        <v>1.2170000000000001</v>
      </c>
      <c r="J20" s="168">
        <v>3.9870000000000001</v>
      </c>
      <c r="K20" s="168">
        <v>2.9129999999999998</v>
      </c>
      <c r="L20" s="168">
        <v>1.5760000000000001</v>
      </c>
      <c r="M20" s="168">
        <v>1.8140000000000001</v>
      </c>
      <c r="N20" s="168">
        <v>1.1220000000000001</v>
      </c>
    </row>
    <row r="21" spans="1:16" ht="32">
      <c r="A21" s="192" t="s">
        <v>1099</v>
      </c>
      <c r="B21" s="185" t="s">
        <v>311</v>
      </c>
      <c r="C21" s="109" t="s">
        <v>1098</v>
      </c>
      <c r="D21" s="187">
        <f t="shared" si="0"/>
        <v>10.91</v>
      </c>
      <c r="E21" s="167">
        <v>10.91</v>
      </c>
      <c r="F21" s="168"/>
      <c r="G21" s="168"/>
      <c r="H21" s="168"/>
      <c r="I21" s="168"/>
      <c r="J21" s="168"/>
      <c r="K21" s="168"/>
      <c r="L21" s="168"/>
      <c r="M21" s="168"/>
      <c r="N21" s="168"/>
    </row>
    <row r="22" spans="1:16" ht="32">
      <c r="A22" s="192" t="s">
        <v>786</v>
      </c>
      <c r="B22" s="185" t="s">
        <v>311</v>
      </c>
      <c r="C22" s="143" t="s">
        <v>787</v>
      </c>
      <c r="D22" s="187">
        <f t="shared" si="0"/>
        <v>9.4199999999999982</v>
      </c>
      <c r="E22" s="167">
        <v>0</v>
      </c>
      <c r="F22" s="168">
        <v>1.32</v>
      </c>
      <c r="G22" s="168">
        <v>1.1000000000000001</v>
      </c>
      <c r="H22" s="168">
        <v>1.2</v>
      </c>
      <c r="I22" s="168">
        <v>0.8</v>
      </c>
      <c r="J22" s="168">
        <v>1.5</v>
      </c>
      <c r="K22" s="168">
        <v>1.6</v>
      </c>
      <c r="L22" s="168">
        <v>0.6</v>
      </c>
      <c r="M22" s="168">
        <v>0.7</v>
      </c>
      <c r="N22" s="168">
        <v>0.6</v>
      </c>
    </row>
    <row r="23" spans="1:16" ht="32">
      <c r="A23" s="192" t="s">
        <v>788</v>
      </c>
      <c r="B23" s="185" t="s">
        <v>311</v>
      </c>
      <c r="C23" s="143" t="s">
        <v>789</v>
      </c>
      <c r="D23" s="187">
        <f t="shared" si="0"/>
        <v>2.21</v>
      </c>
      <c r="E23" s="167">
        <v>2.21</v>
      </c>
      <c r="F23" s="168"/>
      <c r="G23" s="168"/>
      <c r="H23" s="168"/>
      <c r="I23" s="168"/>
      <c r="J23" s="168"/>
      <c r="K23" s="168"/>
      <c r="L23" s="168"/>
      <c r="M23" s="168"/>
      <c r="N23" s="168"/>
    </row>
    <row r="24" spans="1:16" ht="32">
      <c r="A24" s="192" t="s">
        <v>790</v>
      </c>
      <c r="B24" s="185" t="s">
        <v>311</v>
      </c>
      <c r="C24" s="143" t="s">
        <v>791</v>
      </c>
      <c r="D24" s="187">
        <f t="shared" si="0"/>
        <v>2.21</v>
      </c>
      <c r="E24" s="167">
        <v>2.21</v>
      </c>
      <c r="F24" s="168"/>
      <c r="G24" s="168"/>
      <c r="H24" s="168"/>
      <c r="I24" s="168"/>
      <c r="J24" s="168"/>
      <c r="K24" s="168"/>
      <c r="L24" s="168"/>
      <c r="M24" s="168"/>
      <c r="N24" s="168"/>
    </row>
    <row r="25" spans="1:16" s="197" customFormat="1" ht="21.75" customHeight="1">
      <c r="A25" s="192"/>
      <c r="B25" s="192"/>
      <c r="C25" s="193" t="s">
        <v>31</v>
      </c>
      <c r="D25" s="84">
        <f t="shared" ref="D25:N25" si="1">SUM(D3:D24)</f>
        <v>582.07043999999996</v>
      </c>
      <c r="E25" s="194">
        <f t="shared" si="1"/>
        <v>40.47</v>
      </c>
      <c r="F25" s="195">
        <f t="shared" si="1"/>
        <v>89.827999999999989</v>
      </c>
      <c r="G25" s="195">
        <f t="shared" si="1"/>
        <v>56.167119999999997</v>
      </c>
      <c r="H25" s="195">
        <f t="shared" si="1"/>
        <v>65.101510000000005</v>
      </c>
      <c r="I25" s="195">
        <f t="shared" si="1"/>
        <v>44.652619999999999</v>
      </c>
      <c r="J25" s="195">
        <f t="shared" si="1"/>
        <v>85.713609999999989</v>
      </c>
      <c r="K25" s="195">
        <f t="shared" si="1"/>
        <v>89.909359999999992</v>
      </c>
      <c r="L25" s="195">
        <f t="shared" si="1"/>
        <v>39.617490000000004</v>
      </c>
      <c r="M25" s="195">
        <f t="shared" si="1"/>
        <v>39.077460000000002</v>
      </c>
      <c r="N25" s="195">
        <f t="shared" si="1"/>
        <v>31.533270000000002</v>
      </c>
      <c r="O25" s="196"/>
      <c r="P25" s="196"/>
    </row>
    <row r="26" spans="1:16" s="178" customFormat="1" ht="26" customHeight="1">
      <c r="A26" s="721" t="s">
        <v>792</v>
      </c>
      <c r="B26" s="722"/>
      <c r="C26" s="722"/>
      <c r="D26" s="722"/>
      <c r="E26" s="722"/>
      <c r="F26" s="722"/>
      <c r="G26" s="722"/>
      <c r="H26" s="722"/>
      <c r="I26" s="722"/>
      <c r="J26" s="722"/>
      <c r="K26" s="722"/>
      <c r="L26" s="722"/>
      <c r="M26" s="722"/>
      <c r="N26" s="723"/>
      <c r="O26" s="177"/>
      <c r="P26" s="177"/>
    </row>
    <row r="27" spans="1:16" s="183" customFormat="1" ht="55.5" customHeight="1">
      <c r="A27" s="179" t="s">
        <v>0</v>
      </c>
      <c r="B27" s="179" t="s">
        <v>1</v>
      </c>
      <c r="C27" s="179" t="s">
        <v>2</v>
      </c>
      <c r="D27" s="180" t="s">
        <v>1127</v>
      </c>
      <c r="E27" s="180" t="s">
        <v>3</v>
      </c>
      <c r="F27" s="180" t="s">
        <v>4</v>
      </c>
      <c r="G27" s="180" t="s">
        <v>5</v>
      </c>
      <c r="H27" s="180" t="s">
        <v>6</v>
      </c>
      <c r="I27" s="180" t="s">
        <v>7</v>
      </c>
      <c r="J27" s="180" t="s">
        <v>8</v>
      </c>
      <c r="K27" s="180" t="s">
        <v>9</v>
      </c>
      <c r="L27" s="180" t="s">
        <v>10</v>
      </c>
      <c r="M27" s="180" t="s">
        <v>11</v>
      </c>
      <c r="N27" s="180" t="s">
        <v>12</v>
      </c>
      <c r="O27" s="181"/>
      <c r="P27" s="182"/>
    </row>
    <row r="28" spans="1:16" ht="16">
      <c r="A28" s="192" t="s">
        <v>793</v>
      </c>
      <c r="B28" s="151" t="s">
        <v>311</v>
      </c>
      <c r="C28" s="143" t="s">
        <v>794</v>
      </c>
      <c r="D28" s="85">
        <f>SUM(E28:N28)</f>
        <v>67.5</v>
      </c>
      <c r="E28" s="167"/>
      <c r="F28" s="168">
        <v>7.5</v>
      </c>
      <c r="G28" s="168">
        <v>7.5</v>
      </c>
      <c r="H28" s="168">
        <v>7.5</v>
      </c>
      <c r="I28" s="168">
        <v>7.5</v>
      </c>
      <c r="J28" s="168">
        <v>7.5</v>
      </c>
      <c r="K28" s="168">
        <v>7.5</v>
      </c>
      <c r="L28" s="168">
        <v>7.5</v>
      </c>
      <c r="M28" s="168">
        <v>7.5</v>
      </c>
      <c r="N28" s="168">
        <v>7.5</v>
      </c>
    </row>
    <row r="29" spans="1:16" ht="16">
      <c r="A29" s="192" t="s">
        <v>795</v>
      </c>
      <c r="B29" s="151" t="s">
        <v>311</v>
      </c>
      <c r="C29" s="143" t="s">
        <v>796</v>
      </c>
      <c r="D29" s="85">
        <f t="shared" ref="D29:D35" si="2">SUM(E29:N29)</f>
        <v>3</v>
      </c>
      <c r="E29" s="167"/>
      <c r="F29" s="168"/>
      <c r="G29" s="168">
        <v>1.5</v>
      </c>
      <c r="H29" s="168"/>
      <c r="I29" s="168"/>
      <c r="J29" s="168"/>
      <c r="K29" s="168">
        <v>1.5</v>
      </c>
      <c r="L29" s="168"/>
      <c r="M29" s="168"/>
      <c r="N29" s="168"/>
    </row>
    <row r="30" spans="1:16" ht="16">
      <c r="A30" s="192" t="s">
        <v>797</v>
      </c>
      <c r="B30" s="151" t="s">
        <v>311</v>
      </c>
      <c r="C30" s="143" t="s">
        <v>798</v>
      </c>
      <c r="D30" s="85">
        <f t="shared" si="2"/>
        <v>33.75</v>
      </c>
      <c r="E30" s="167"/>
      <c r="F30" s="168">
        <v>3.75</v>
      </c>
      <c r="G30" s="168">
        <v>3.75</v>
      </c>
      <c r="H30" s="168">
        <v>7.5</v>
      </c>
      <c r="I30" s="168">
        <v>3.75</v>
      </c>
      <c r="J30" s="168">
        <v>3.75</v>
      </c>
      <c r="K30" s="168">
        <v>3.75</v>
      </c>
      <c r="L30" s="168">
        <v>3.75</v>
      </c>
      <c r="M30" s="168"/>
      <c r="N30" s="168">
        <v>3.75</v>
      </c>
    </row>
    <row r="31" spans="1:16" ht="16">
      <c r="A31" s="192" t="s">
        <v>799</v>
      </c>
      <c r="B31" s="151" t="s">
        <v>311</v>
      </c>
      <c r="C31" s="143" t="s">
        <v>800</v>
      </c>
      <c r="D31" s="85">
        <f t="shared" si="2"/>
        <v>77.434999999999988</v>
      </c>
      <c r="E31" s="167"/>
      <c r="F31" s="168">
        <v>9.1869999999999994</v>
      </c>
      <c r="G31" s="168">
        <v>5.25</v>
      </c>
      <c r="H31" s="168">
        <v>14.436999999999999</v>
      </c>
      <c r="I31" s="168">
        <v>6.5620000000000003</v>
      </c>
      <c r="J31" s="168">
        <v>6.5620000000000003</v>
      </c>
      <c r="K31" s="168">
        <v>13.125</v>
      </c>
      <c r="L31" s="168">
        <v>10.5</v>
      </c>
      <c r="M31" s="168">
        <v>5.25</v>
      </c>
      <c r="N31" s="168">
        <v>6.5620000000000003</v>
      </c>
    </row>
    <row r="32" spans="1:16" ht="16">
      <c r="A32" s="704" t="s">
        <v>801</v>
      </c>
      <c r="B32" s="718" t="s">
        <v>311</v>
      </c>
      <c r="C32" s="143" t="s">
        <v>802</v>
      </c>
      <c r="D32" s="85">
        <f t="shared" si="2"/>
        <v>28.4</v>
      </c>
      <c r="E32" s="167"/>
      <c r="F32" s="168">
        <v>5.6</v>
      </c>
      <c r="G32" s="168">
        <v>4.2</v>
      </c>
      <c r="H32" s="168">
        <v>6</v>
      </c>
      <c r="I32" s="168">
        <v>1.2</v>
      </c>
      <c r="J32" s="168">
        <v>2.6</v>
      </c>
      <c r="K32" s="168">
        <v>6</v>
      </c>
      <c r="L32" s="168">
        <v>0</v>
      </c>
      <c r="M32" s="168">
        <v>1.4</v>
      </c>
      <c r="N32" s="168">
        <v>1.4</v>
      </c>
    </row>
    <row r="33" spans="1:16" ht="16">
      <c r="A33" s="704"/>
      <c r="B33" s="718"/>
      <c r="C33" s="143" t="s">
        <v>50</v>
      </c>
      <c r="D33" s="85">
        <f t="shared" si="2"/>
        <v>114</v>
      </c>
      <c r="E33" s="167"/>
      <c r="F33" s="168">
        <v>13.5</v>
      </c>
      <c r="G33" s="168">
        <v>9</v>
      </c>
      <c r="H33" s="168">
        <v>14.5</v>
      </c>
      <c r="I33" s="168">
        <v>10</v>
      </c>
      <c r="J33" s="168">
        <v>12</v>
      </c>
      <c r="K33" s="168">
        <v>20</v>
      </c>
      <c r="L33" s="168">
        <v>16.5</v>
      </c>
      <c r="M33" s="168">
        <v>10</v>
      </c>
      <c r="N33" s="168">
        <v>8.5</v>
      </c>
    </row>
    <row r="34" spans="1:16" ht="16">
      <c r="A34" s="192" t="s">
        <v>803</v>
      </c>
      <c r="B34" s="151" t="s">
        <v>311</v>
      </c>
      <c r="C34" s="143" t="s">
        <v>804</v>
      </c>
      <c r="D34" s="85">
        <f t="shared" si="2"/>
        <v>82.999999999999986</v>
      </c>
      <c r="E34" s="167"/>
      <c r="F34" s="168">
        <v>11.5</v>
      </c>
      <c r="G34" s="168">
        <v>8.6999999999999993</v>
      </c>
      <c r="H34" s="168">
        <v>10.199999999999999</v>
      </c>
      <c r="I34" s="168">
        <v>4.8</v>
      </c>
      <c r="J34" s="168">
        <v>16.8</v>
      </c>
      <c r="K34" s="168">
        <v>12.3</v>
      </c>
      <c r="L34" s="168">
        <v>6.6</v>
      </c>
      <c r="M34" s="168">
        <v>7.5</v>
      </c>
      <c r="N34" s="168">
        <v>4.5999999999999996</v>
      </c>
    </row>
    <row r="35" spans="1:16" ht="16">
      <c r="A35" s="192" t="s">
        <v>805</v>
      </c>
      <c r="B35" s="151" t="s">
        <v>311</v>
      </c>
      <c r="C35" s="143" t="s">
        <v>806</v>
      </c>
      <c r="D35" s="85">
        <f t="shared" si="2"/>
        <v>6.45</v>
      </c>
      <c r="E35" s="167"/>
      <c r="F35" s="168">
        <v>0.82499999999999996</v>
      </c>
      <c r="G35" s="168">
        <v>0.67500000000000004</v>
      </c>
      <c r="H35" s="168">
        <v>1.2749999999999999</v>
      </c>
      <c r="I35" s="168">
        <v>0</v>
      </c>
      <c r="J35" s="168">
        <v>0.97499999999999998</v>
      </c>
      <c r="K35" s="168">
        <v>1.2</v>
      </c>
      <c r="L35" s="168">
        <v>0.3</v>
      </c>
      <c r="M35" s="168">
        <v>1.05</v>
      </c>
      <c r="N35" s="168">
        <v>0.15</v>
      </c>
    </row>
    <row r="36" spans="1:16" s="178" customFormat="1" ht="21.75" customHeight="1">
      <c r="A36" s="192"/>
      <c r="B36" s="151"/>
      <c r="C36" s="193" t="s">
        <v>31</v>
      </c>
      <c r="D36" s="85">
        <f>SUM(D28:D35)</f>
        <v>413.53500000000003</v>
      </c>
      <c r="E36" s="85">
        <f t="shared" ref="E36:N36" si="3">SUM(E28:E35)</f>
        <v>0</v>
      </c>
      <c r="F36" s="85">
        <f t="shared" si="3"/>
        <v>51.862000000000002</v>
      </c>
      <c r="G36" s="85">
        <f t="shared" si="3"/>
        <v>40.574999999999996</v>
      </c>
      <c r="H36" s="85">
        <f t="shared" si="3"/>
        <v>61.411999999999999</v>
      </c>
      <c r="I36" s="85">
        <f t="shared" si="3"/>
        <v>33.811999999999998</v>
      </c>
      <c r="J36" s="85">
        <f t="shared" si="3"/>
        <v>50.187000000000005</v>
      </c>
      <c r="K36" s="85">
        <f t="shared" si="3"/>
        <v>65.375</v>
      </c>
      <c r="L36" s="85">
        <f t="shared" si="3"/>
        <v>45.15</v>
      </c>
      <c r="M36" s="85">
        <f t="shared" si="3"/>
        <v>32.699999999999996</v>
      </c>
      <c r="N36" s="85">
        <f t="shared" si="3"/>
        <v>32.461999999999996</v>
      </c>
      <c r="O36" s="177"/>
      <c r="P36" s="177"/>
    </row>
    <row r="37" spans="1:16" s="174" customFormat="1">
      <c r="A37" s="162"/>
      <c r="C37" s="160"/>
      <c r="D37" s="161"/>
      <c r="E37" s="175"/>
      <c r="F37" s="175"/>
      <c r="G37" s="175"/>
      <c r="H37" s="175"/>
      <c r="I37" s="175"/>
      <c r="J37" s="175"/>
      <c r="K37" s="175"/>
      <c r="L37" s="175"/>
      <c r="M37" s="175"/>
      <c r="N37" s="175"/>
      <c r="O37" s="175"/>
      <c r="P37" s="175"/>
    </row>
    <row r="38" spans="1:16" s="174" customFormat="1">
      <c r="A38" s="162"/>
      <c r="C38" s="160"/>
      <c r="D38" s="161"/>
      <c r="E38" s="175"/>
      <c r="F38" s="175"/>
      <c r="G38" s="175"/>
      <c r="H38" s="175"/>
      <c r="I38" s="175"/>
      <c r="J38" s="175"/>
      <c r="K38" s="175"/>
      <c r="L38" s="175"/>
      <c r="M38" s="175"/>
      <c r="N38" s="175"/>
      <c r="O38" s="175"/>
      <c r="P38" s="175"/>
    </row>
  </sheetData>
  <mergeCells count="4">
    <mergeCell ref="A32:A33"/>
    <mergeCell ref="B32:B33"/>
    <mergeCell ref="A1:N1"/>
    <mergeCell ref="A26:N26"/>
  </mergeCells>
  <pageMargins left="0.7" right="0.7" top="0.75" bottom="0.75" header="0.3" footer="0.3"/>
  <pageSetup paperSize="9" scale="41" fitToHeight="3" orientation="portrait" horizontalDpi="4294967292"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I38"/>
  <sheetViews>
    <sheetView view="pageBreakPreview" zoomScale="85" zoomScaleNormal="100" zoomScaleSheetLayoutView="85" workbookViewId="0">
      <selection activeCell="G7" sqref="G7"/>
    </sheetView>
  </sheetViews>
  <sheetFormatPr baseColWidth="10" defaultColWidth="9.1640625" defaultRowHeight="15"/>
  <cols>
    <col min="1" max="1" width="8.33203125" style="162" bestFit="1" customWidth="1"/>
    <col min="2" max="2" width="7.1640625" style="174" hidden="1" customWidth="1"/>
    <col min="3" max="3" width="25.83203125" style="160" customWidth="1"/>
    <col min="4" max="4" width="9.6640625" style="173" customWidth="1"/>
    <col min="5" max="5" width="9.6640625" style="159" customWidth="1"/>
    <col min="6" max="6" width="9.6640625" style="175" customWidth="1"/>
    <col min="7" max="7" width="48.1640625" style="504" customWidth="1"/>
    <col min="8" max="8" width="6.6640625" style="159" customWidth="1"/>
    <col min="9" max="9" width="9.1640625" style="159"/>
    <col min="10" max="16384" width="9.1640625" style="160"/>
  </cols>
  <sheetData>
    <row r="1" spans="1:9" s="178" customFormat="1" ht="24" customHeight="1">
      <c r="A1" s="719" t="s">
        <v>1139</v>
      </c>
      <c r="B1" s="720"/>
      <c r="C1" s="720"/>
      <c r="D1" s="720"/>
      <c r="E1" s="720"/>
      <c r="F1" s="720"/>
      <c r="G1" s="720"/>
      <c r="H1" s="176"/>
      <c r="I1" s="177"/>
    </row>
    <row r="2" spans="1:9" s="183" customFormat="1" ht="55.5" customHeight="1">
      <c r="A2" s="179" t="s">
        <v>0</v>
      </c>
      <c r="B2" s="179" t="s">
        <v>1</v>
      </c>
      <c r="C2" s="179" t="s">
        <v>2</v>
      </c>
      <c r="D2" s="180" t="s">
        <v>1127</v>
      </c>
      <c r="E2" s="69" t="s">
        <v>1133</v>
      </c>
      <c r="F2" s="69" t="s">
        <v>1134</v>
      </c>
      <c r="G2" s="69" t="s">
        <v>1131</v>
      </c>
      <c r="H2" s="181"/>
      <c r="I2" s="182"/>
    </row>
    <row r="3" spans="1:9" s="166" customFormat="1" ht="48">
      <c r="A3" s="184" t="s">
        <v>755</v>
      </c>
      <c r="B3" s="185" t="s">
        <v>311</v>
      </c>
      <c r="C3" s="186" t="s">
        <v>756</v>
      </c>
      <c r="D3" s="412">
        <f>SUM(E3:F3)</f>
        <v>4.3560000000000008</v>
      </c>
      <c r="E3" s="498">
        <v>4.3560000000000008</v>
      </c>
      <c r="F3" s="498">
        <v>0</v>
      </c>
      <c r="G3" s="499" t="s">
        <v>1467</v>
      </c>
      <c r="H3" s="165"/>
      <c r="I3" s="165"/>
    </row>
    <row r="4" spans="1:9" ht="32">
      <c r="A4" s="184" t="s">
        <v>757</v>
      </c>
      <c r="B4" s="185" t="s">
        <v>311</v>
      </c>
      <c r="C4" s="188" t="s">
        <v>758</v>
      </c>
      <c r="D4" s="412">
        <f t="shared" ref="D4:D24" si="0">SUM(E4:F4)</f>
        <v>43.122500000000002</v>
      </c>
      <c r="E4" s="414">
        <v>43.122500000000002</v>
      </c>
      <c r="F4" s="498">
        <v>0</v>
      </c>
      <c r="G4" s="500" t="s">
        <v>1468</v>
      </c>
    </row>
    <row r="5" spans="1:9" ht="48">
      <c r="A5" s="184" t="s">
        <v>759</v>
      </c>
      <c r="B5" s="185" t="s">
        <v>311</v>
      </c>
      <c r="C5" s="189" t="s">
        <v>760</v>
      </c>
      <c r="D5" s="412">
        <f t="shared" si="0"/>
        <v>2.1840000000000002</v>
      </c>
      <c r="E5" s="414">
        <v>2.1840000000000002</v>
      </c>
      <c r="F5" s="498">
        <v>0</v>
      </c>
      <c r="G5" s="500" t="s">
        <v>1469</v>
      </c>
    </row>
    <row r="6" spans="1:9" ht="32">
      <c r="A6" s="184" t="s">
        <v>808</v>
      </c>
      <c r="B6" s="185" t="s">
        <v>311</v>
      </c>
      <c r="C6" s="189" t="s">
        <v>761</v>
      </c>
      <c r="D6" s="412">
        <f t="shared" si="0"/>
        <v>1.3024199999999999</v>
      </c>
      <c r="E6" s="414">
        <v>1.3024199999999999</v>
      </c>
      <c r="F6" s="498">
        <v>0</v>
      </c>
      <c r="G6" s="500" t="s">
        <v>1470</v>
      </c>
    </row>
    <row r="7" spans="1:9" ht="32">
      <c r="A7" s="190" t="s">
        <v>762</v>
      </c>
      <c r="B7" s="185" t="s">
        <v>311</v>
      </c>
      <c r="C7" s="186" t="s">
        <v>763</v>
      </c>
      <c r="D7" s="412">
        <f t="shared" si="0"/>
        <v>43.12</v>
      </c>
      <c r="E7" s="414">
        <v>43.12</v>
      </c>
      <c r="F7" s="498">
        <v>0</v>
      </c>
      <c r="G7" s="500" t="s">
        <v>1471</v>
      </c>
    </row>
    <row r="8" spans="1:9" ht="48">
      <c r="A8" s="184" t="s">
        <v>764</v>
      </c>
      <c r="B8" s="185" t="s">
        <v>311</v>
      </c>
      <c r="C8" s="188" t="s">
        <v>765</v>
      </c>
      <c r="D8" s="412">
        <f t="shared" si="0"/>
        <v>0.9345</v>
      </c>
      <c r="E8" s="414">
        <v>0.9345</v>
      </c>
      <c r="F8" s="498">
        <v>0</v>
      </c>
      <c r="G8" s="500" t="s">
        <v>1472</v>
      </c>
    </row>
    <row r="9" spans="1:9" ht="16">
      <c r="A9" s="184" t="s">
        <v>766</v>
      </c>
      <c r="B9" s="185" t="s">
        <v>311</v>
      </c>
      <c r="C9" s="188" t="s">
        <v>767</v>
      </c>
      <c r="D9" s="412">
        <f t="shared" si="0"/>
        <v>7.6500000000000012E-2</v>
      </c>
      <c r="E9" s="414">
        <v>7.6500000000000012E-2</v>
      </c>
      <c r="F9" s="498">
        <v>0</v>
      </c>
      <c r="G9" s="500" t="s">
        <v>1473</v>
      </c>
    </row>
    <row r="10" spans="1:9" ht="48">
      <c r="A10" s="190" t="s">
        <v>768</v>
      </c>
      <c r="B10" s="185" t="s">
        <v>311</v>
      </c>
      <c r="C10" s="188" t="s">
        <v>769</v>
      </c>
      <c r="D10" s="412">
        <f t="shared" si="0"/>
        <v>1.55</v>
      </c>
      <c r="E10" s="414">
        <v>1.55</v>
      </c>
      <c r="F10" s="498">
        <v>0</v>
      </c>
      <c r="G10" s="500" t="s">
        <v>1474</v>
      </c>
    </row>
    <row r="11" spans="1:9" ht="64">
      <c r="A11" s="190" t="s">
        <v>770</v>
      </c>
      <c r="B11" s="185" t="s">
        <v>311</v>
      </c>
      <c r="C11" s="188" t="s">
        <v>771</v>
      </c>
      <c r="D11" s="412">
        <f t="shared" si="0"/>
        <v>1.5800000000000003</v>
      </c>
      <c r="E11" s="414">
        <v>1.5800000000000003</v>
      </c>
      <c r="F11" s="498">
        <v>0</v>
      </c>
      <c r="G11" s="500" t="s">
        <v>1475</v>
      </c>
    </row>
    <row r="12" spans="1:9" ht="32">
      <c r="A12" s="191" t="s">
        <v>807</v>
      </c>
      <c r="B12" s="185" t="s">
        <v>311</v>
      </c>
      <c r="C12" s="186" t="s">
        <v>772</v>
      </c>
      <c r="D12" s="412">
        <f t="shared" si="0"/>
        <v>242.88</v>
      </c>
      <c r="E12" s="414">
        <v>242.88</v>
      </c>
      <c r="F12" s="498">
        <v>0</v>
      </c>
      <c r="G12" s="500" t="s">
        <v>1476</v>
      </c>
    </row>
    <row r="13" spans="1:9" ht="80">
      <c r="A13" s="191" t="s">
        <v>1091</v>
      </c>
      <c r="B13" s="185" t="s">
        <v>311</v>
      </c>
      <c r="C13" s="186" t="s">
        <v>1092</v>
      </c>
      <c r="D13" s="412">
        <f t="shared" si="0"/>
        <v>3.0235199999999995</v>
      </c>
      <c r="E13" s="414">
        <v>3.0235199999999995</v>
      </c>
      <c r="F13" s="498">
        <v>0</v>
      </c>
      <c r="G13" s="500" t="s">
        <v>1477</v>
      </c>
    </row>
    <row r="14" spans="1:9" ht="64">
      <c r="A14" s="398" t="s">
        <v>773</v>
      </c>
      <c r="B14" s="185" t="s">
        <v>311</v>
      </c>
      <c r="C14" s="109" t="s">
        <v>774</v>
      </c>
      <c r="D14" s="412">
        <f t="shared" si="0"/>
        <v>7.07</v>
      </c>
      <c r="E14" s="414">
        <v>5.6560000000000006</v>
      </c>
      <c r="F14" s="414">
        <v>1.4140000000000001</v>
      </c>
      <c r="G14" s="500" t="s">
        <v>1594</v>
      </c>
    </row>
    <row r="15" spans="1:9" ht="32">
      <c r="A15" s="398" t="s">
        <v>775</v>
      </c>
      <c r="B15" s="185" t="s">
        <v>311</v>
      </c>
      <c r="C15" s="109" t="s">
        <v>776</v>
      </c>
      <c r="D15" s="412">
        <f t="shared" si="0"/>
        <v>5.32</v>
      </c>
      <c r="E15" s="414">
        <v>4.2560000000000002</v>
      </c>
      <c r="F15" s="414">
        <v>1.0640000000000001</v>
      </c>
      <c r="G15" s="500" t="s">
        <v>1478</v>
      </c>
    </row>
    <row r="16" spans="1:9" ht="96">
      <c r="A16" s="398" t="s">
        <v>777</v>
      </c>
      <c r="B16" s="185" t="s">
        <v>311</v>
      </c>
      <c r="C16" s="109" t="s">
        <v>1097</v>
      </c>
      <c r="D16" s="412">
        <f t="shared" si="0"/>
        <v>73.685999999999993</v>
      </c>
      <c r="E16" s="414">
        <v>58.948799999999999</v>
      </c>
      <c r="F16" s="414">
        <v>14.7372</v>
      </c>
      <c r="G16" s="500" t="s">
        <v>1479</v>
      </c>
    </row>
    <row r="17" spans="1:9" ht="96">
      <c r="A17" s="398" t="s">
        <v>778</v>
      </c>
      <c r="B17" s="185" t="s">
        <v>311</v>
      </c>
      <c r="C17" s="109" t="s">
        <v>779</v>
      </c>
      <c r="D17" s="412">
        <f t="shared" si="0"/>
        <v>99.780000000000015</v>
      </c>
      <c r="E17" s="414">
        <v>79.824000000000012</v>
      </c>
      <c r="F17" s="414">
        <v>19.956000000000003</v>
      </c>
      <c r="G17" s="500" t="s">
        <v>1480</v>
      </c>
    </row>
    <row r="18" spans="1:9" ht="85">
      <c r="A18" s="398" t="s">
        <v>780</v>
      </c>
      <c r="B18" s="185" t="s">
        <v>311</v>
      </c>
      <c r="C18" s="109" t="s">
        <v>781</v>
      </c>
      <c r="D18" s="412">
        <f t="shared" si="0"/>
        <v>1.5200000000000002</v>
      </c>
      <c r="E18" s="415">
        <v>1.2160000000000002</v>
      </c>
      <c r="F18" s="415">
        <v>0.30400000000000005</v>
      </c>
      <c r="G18" s="501" t="s">
        <v>1481</v>
      </c>
    </row>
    <row r="19" spans="1:9" ht="288">
      <c r="A19" s="398" t="s">
        <v>782</v>
      </c>
      <c r="B19" s="185" t="s">
        <v>311</v>
      </c>
      <c r="C19" s="109" t="s">
        <v>783</v>
      </c>
      <c r="D19" s="412">
        <f t="shared" si="0"/>
        <v>6.0000000000000009</v>
      </c>
      <c r="E19" s="414">
        <v>4.8000000000000007</v>
      </c>
      <c r="F19" s="414">
        <v>1.2000000000000002</v>
      </c>
      <c r="G19" s="500" t="s">
        <v>1482</v>
      </c>
    </row>
    <row r="20" spans="1:9" ht="144">
      <c r="A20" s="398" t="s">
        <v>784</v>
      </c>
      <c r="B20" s="185" t="s">
        <v>311</v>
      </c>
      <c r="C20" s="109" t="s">
        <v>785</v>
      </c>
      <c r="D20" s="412">
        <f t="shared" si="0"/>
        <v>19.815000000000001</v>
      </c>
      <c r="E20" s="414">
        <v>15.852000000000002</v>
      </c>
      <c r="F20" s="414">
        <v>3.9630000000000005</v>
      </c>
      <c r="G20" s="500" t="s">
        <v>1483</v>
      </c>
    </row>
    <row r="21" spans="1:9" ht="272">
      <c r="A21" s="398" t="s">
        <v>1099</v>
      </c>
      <c r="B21" s="185" t="s">
        <v>311</v>
      </c>
      <c r="C21" s="109" t="s">
        <v>1098</v>
      </c>
      <c r="D21" s="412">
        <f t="shared" si="0"/>
        <v>10.91</v>
      </c>
      <c r="E21" s="414">
        <v>8.7279999999999998</v>
      </c>
      <c r="F21" s="414">
        <v>2.1819999999999999</v>
      </c>
      <c r="G21" s="487" t="s">
        <v>1595</v>
      </c>
    </row>
    <row r="22" spans="1:9" ht="48">
      <c r="A22" s="398" t="s">
        <v>786</v>
      </c>
      <c r="B22" s="185" t="s">
        <v>311</v>
      </c>
      <c r="C22" s="143" t="s">
        <v>787</v>
      </c>
      <c r="D22" s="412">
        <f t="shared" si="0"/>
        <v>9.42</v>
      </c>
      <c r="E22" s="414">
        <v>7.5360000000000005</v>
      </c>
      <c r="F22" s="414">
        <v>1.8840000000000001</v>
      </c>
      <c r="G22" s="500" t="s">
        <v>1484</v>
      </c>
    </row>
    <row r="23" spans="1:9" ht="32">
      <c r="A23" s="398" t="s">
        <v>788</v>
      </c>
      <c r="B23" s="185" t="s">
        <v>311</v>
      </c>
      <c r="C23" s="143" t="s">
        <v>789</v>
      </c>
      <c r="D23" s="412">
        <f t="shared" si="0"/>
        <v>2.21</v>
      </c>
      <c r="E23" s="414">
        <v>1.768</v>
      </c>
      <c r="F23" s="414">
        <v>0.442</v>
      </c>
      <c r="G23" s="500" t="s">
        <v>1485</v>
      </c>
    </row>
    <row r="24" spans="1:9" ht="32">
      <c r="A24" s="398" t="s">
        <v>790</v>
      </c>
      <c r="B24" s="185" t="s">
        <v>311</v>
      </c>
      <c r="C24" s="143" t="s">
        <v>791</v>
      </c>
      <c r="D24" s="412">
        <f t="shared" si="0"/>
        <v>2.21</v>
      </c>
      <c r="E24" s="414">
        <v>1.768</v>
      </c>
      <c r="F24" s="414">
        <v>0.442</v>
      </c>
      <c r="G24" s="500" t="s">
        <v>1485</v>
      </c>
    </row>
    <row r="25" spans="1:9" s="197" customFormat="1" ht="29.25" customHeight="1">
      <c r="A25" s="398"/>
      <c r="B25" s="398"/>
      <c r="C25" s="193" t="s">
        <v>31</v>
      </c>
      <c r="D25" s="83">
        <f>SUM(D3:D24)</f>
        <v>582.07043999999996</v>
      </c>
      <c r="E25" s="416">
        <f>SUM(E3:E24)</f>
        <v>534.48223999999993</v>
      </c>
      <c r="F25" s="416">
        <f>SUM(F3:F24)</f>
        <v>47.588200000000008</v>
      </c>
      <c r="G25" s="502"/>
      <c r="H25" s="196"/>
      <c r="I25" s="196"/>
    </row>
    <row r="26" spans="1:9" s="178" customFormat="1" ht="30" customHeight="1">
      <c r="A26" s="721" t="s">
        <v>792</v>
      </c>
      <c r="B26" s="722"/>
      <c r="C26" s="722"/>
      <c r="D26" s="722"/>
      <c r="E26" s="722"/>
      <c r="F26" s="722"/>
      <c r="G26" s="722"/>
      <c r="H26" s="177"/>
      <c r="I26" s="177"/>
    </row>
    <row r="27" spans="1:9" s="178" customFormat="1" ht="64">
      <c r="A27" s="401"/>
      <c r="B27" s="402"/>
      <c r="C27" s="509"/>
      <c r="D27" s="180" t="s">
        <v>1127</v>
      </c>
      <c r="E27" s="69" t="s">
        <v>1133</v>
      </c>
      <c r="F27" s="69" t="s">
        <v>1134</v>
      </c>
      <c r="G27" s="69" t="s">
        <v>1131</v>
      </c>
      <c r="H27" s="177"/>
      <c r="I27" s="177"/>
    </row>
    <row r="28" spans="1:9" ht="32">
      <c r="A28" s="398" t="s">
        <v>793</v>
      </c>
      <c r="B28" s="399" t="s">
        <v>311</v>
      </c>
      <c r="C28" s="143" t="s">
        <v>794</v>
      </c>
      <c r="D28" s="83">
        <f>SUM(E28:F28)</f>
        <v>67.5</v>
      </c>
      <c r="E28" s="413">
        <v>67.5</v>
      </c>
      <c r="F28" s="413">
        <v>0</v>
      </c>
      <c r="G28" s="503" t="s">
        <v>1486</v>
      </c>
    </row>
    <row r="29" spans="1:9" ht="32">
      <c r="A29" s="398" t="s">
        <v>795</v>
      </c>
      <c r="B29" s="399" t="s">
        <v>311</v>
      </c>
      <c r="C29" s="143" t="s">
        <v>796</v>
      </c>
      <c r="D29" s="83">
        <f t="shared" ref="D29:D35" si="1">SUM(E29:F29)</f>
        <v>3.0000000000000004</v>
      </c>
      <c r="E29" s="413">
        <v>3.0000000000000004</v>
      </c>
      <c r="F29" s="413">
        <v>0</v>
      </c>
      <c r="G29" s="503" t="s">
        <v>1487</v>
      </c>
    </row>
    <row r="30" spans="1:9" ht="32">
      <c r="A30" s="398" t="s">
        <v>797</v>
      </c>
      <c r="B30" s="399" t="s">
        <v>311</v>
      </c>
      <c r="C30" s="143" t="s">
        <v>798</v>
      </c>
      <c r="D30" s="83">
        <f t="shared" si="1"/>
        <v>33.75</v>
      </c>
      <c r="E30" s="413">
        <v>33.75</v>
      </c>
      <c r="F30" s="413">
        <v>0</v>
      </c>
      <c r="G30" s="503" t="s">
        <v>1488</v>
      </c>
    </row>
    <row r="31" spans="1:9" ht="32">
      <c r="A31" s="398" t="s">
        <v>799</v>
      </c>
      <c r="B31" s="399" t="s">
        <v>311</v>
      </c>
      <c r="C31" s="143" t="s">
        <v>800</v>
      </c>
      <c r="D31" s="83">
        <f t="shared" si="1"/>
        <v>77.434999999999988</v>
      </c>
      <c r="E31" s="413">
        <v>77.434999999999988</v>
      </c>
      <c r="F31" s="413">
        <v>0</v>
      </c>
      <c r="G31" s="503" t="s">
        <v>1489</v>
      </c>
    </row>
    <row r="32" spans="1:9" ht="16">
      <c r="A32" s="704" t="s">
        <v>801</v>
      </c>
      <c r="B32" s="718" t="s">
        <v>311</v>
      </c>
      <c r="C32" s="143" t="s">
        <v>802</v>
      </c>
      <c r="D32" s="83">
        <f t="shared" si="1"/>
        <v>28.4</v>
      </c>
      <c r="E32" s="413">
        <v>28.4</v>
      </c>
      <c r="F32" s="413">
        <v>0</v>
      </c>
      <c r="G32" s="503" t="s">
        <v>1490</v>
      </c>
    </row>
    <row r="33" spans="1:9" ht="29.25" customHeight="1">
      <c r="A33" s="704"/>
      <c r="B33" s="718"/>
      <c r="C33" s="143" t="s">
        <v>50</v>
      </c>
      <c r="D33" s="83">
        <f t="shared" si="1"/>
        <v>114</v>
      </c>
      <c r="E33" s="413">
        <v>114</v>
      </c>
      <c r="F33" s="413">
        <v>0</v>
      </c>
      <c r="G33" s="503" t="s">
        <v>1491</v>
      </c>
    </row>
    <row r="34" spans="1:9" ht="16">
      <c r="A34" s="398" t="s">
        <v>803</v>
      </c>
      <c r="B34" s="399" t="s">
        <v>311</v>
      </c>
      <c r="C34" s="143" t="s">
        <v>804</v>
      </c>
      <c r="D34" s="83">
        <f t="shared" si="1"/>
        <v>82.999999999999986</v>
      </c>
      <c r="E34" s="413">
        <v>82.999999999999986</v>
      </c>
      <c r="F34" s="413">
        <v>0</v>
      </c>
      <c r="G34" s="503" t="s">
        <v>1492</v>
      </c>
    </row>
    <row r="35" spans="1:9" ht="32">
      <c r="A35" s="398" t="s">
        <v>805</v>
      </c>
      <c r="B35" s="399" t="s">
        <v>311</v>
      </c>
      <c r="C35" s="143" t="s">
        <v>806</v>
      </c>
      <c r="D35" s="83">
        <f t="shared" si="1"/>
        <v>6.45</v>
      </c>
      <c r="E35" s="413">
        <v>6.45</v>
      </c>
      <c r="F35" s="413">
        <v>0</v>
      </c>
      <c r="G35" s="503" t="s">
        <v>1493</v>
      </c>
    </row>
    <row r="36" spans="1:9" s="178" customFormat="1" ht="27" customHeight="1">
      <c r="A36" s="398"/>
      <c r="B36" s="399"/>
      <c r="C36" s="193" t="s">
        <v>31</v>
      </c>
      <c r="D36" s="83">
        <f>SUM(D28:D35)</f>
        <v>413.53500000000003</v>
      </c>
      <c r="E36" s="83">
        <f t="shared" ref="E36:F36" si="2">SUM(E28:E35)</f>
        <v>413.53500000000003</v>
      </c>
      <c r="F36" s="83">
        <f t="shared" si="2"/>
        <v>0</v>
      </c>
      <c r="G36" s="476"/>
      <c r="H36" s="177"/>
      <c r="I36" s="177"/>
    </row>
    <row r="37" spans="1:9" s="174" customFormat="1">
      <c r="A37" s="162"/>
      <c r="C37" s="160"/>
      <c r="D37" s="161"/>
      <c r="E37" s="175"/>
      <c r="F37" s="175"/>
      <c r="G37" s="504"/>
      <c r="H37" s="175"/>
      <c r="I37" s="175"/>
    </row>
    <row r="38" spans="1:9" s="174" customFormat="1">
      <c r="A38" s="162"/>
      <c r="C38" s="160"/>
      <c r="D38" s="161"/>
      <c r="E38" s="175"/>
      <c r="F38" s="175"/>
      <c r="G38" s="504"/>
      <c r="H38" s="175"/>
      <c r="I38" s="175"/>
    </row>
  </sheetData>
  <mergeCells count="4">
    <mergeCell ref="A32:A33"/>
    <mergeCell ref="B32:B33"/>
    <mergeCell ref="A1:G1"/>
    <mergeCell ref="A26:G26"/>
  </mergeCells>
  <pageMargins left="0.7" right="0.7" top="0.75" bottom="0.75" header="0.3" footer="0.3"/>
  <pageSetup paperSize="5" scale="76" fitToHeight="0" orientation="portrait" horizontalDpi="4294967292" r:id="rId1"/>
  <rowBreaks count="1" manualBreakCount="1">
    <brk id="25"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G44"/>
  <sheetViews>
    <sheetView view="pageBreakPreview" zoomScale="115" zoomScaleNormal="110" zoomScaleSheetLayoutView="115" workbookViewId="0">
      <pane ySplit="3" topLeftCell="A39" activePane="bottomLeft" state="frozen"/>
      <selection activeCell="I10" sqref="I10"/>
      <selection pane="bottomLeft" activeCell="D36" sqref="D36"/>
    </sheetView>
  </sheetViews>
  <sheetFormatPr baseColWidth="10" defaultColWidth="8.83203125" defaultRowHeight="16"/>
  <cols>
    <col min="1" max="1" width="8.83203125" style="13"/>
    <col min="2" max="2" width="7.33203125" style="13" customWidth="1"/>
    <col min="3" max="3" width="21" style="5" customWidth="1"/>
    <col min="4" max="4" width="21.1640625" style="14" customWidth="1"/>
    <col min="5" max="5" width="17.6640625" style="14" customWidth="1"/>
    <col min="6" max="7" width="17.6640625" style="15" customWidth="1"/>
    <col min="8" max="16384" width="8.83203125" style="5"/>
  </cols>
  <sheetData>
    <row r="1" spans="1:7" ht="19">
      <c r="G1" s="656">
        <v>1</v>
      </c>
    </row>
    <row r="2" spans="1:7">
      <c r="A2" s="666" t="s">
        <v>1574</v>
      </c>
      <c r="B2" s="666"/>
      <c r="C2" s="666"/>
      <c r="D2" s="666"/>
      <c r="E2" s="666"/>
      <c r="F2" s="666"/>
      <c r="G2" s="666"/>
    </row>
    <row r="3" spans="1:7" s="6" customFormat="1" ht="51">
      <c r="A3" s="43" t="s">
        <v>28</v>
      </c>
      <c r="B3" s="41" t="s">
        <v>1010</v>
      </c>
      <c r="C3" s="43" t="s">
        <v>29</v>
      </c>
      <c r="D3" s="41" t="s">
        <v>1728</v>
      </c>
      <c r="E3" s="41" t="s">
        <v>1729</v>
      </c>
      <c r="F3" s="44" t="s">
        <v>1730</v>
      </c>
      <c r="G3" s="44" t="s">
        <v>1731</v>
      </c>
    </row>
    <row r="4" spans="1:7" s="9" customFormat="1" ht="24" customHeight="1">
      <c r="A4" s="46">
        <v>1</v>
      </c>
      <c r="B4" s="667" t="s">
        <v>18</v>
      </c>
      <c r="C4" s="7" t="s">
        <v>32</v>
      </c>
      <c r="D4" s="610">
        <f>RCH!D99</f>
        <v>1064.5843999999995</v>
      </c>
      <c r="E4" s="668">
        <v>872.21</v>
      </c>
      <c r="F4" s="670">
        <f>SUM(D4:D9)</f>
        <v>1905.5103999999994</v>
      </c>
      <c r="G4" s="670">
        <f>E4+F4</f>
        <v>2777.7203999999992</v>
      </c>
    </row>
    <row r="5" spans="1:7" s="9" customFormat="1" ht="24" customHeight="1">
      <c r="A5" s="46">
        <v>2</v>
      </c>
      <c r="B5" s="667"/>
      <c r="C5" s="7" t="s">
        <v>33</v>
      </c>
      <c r="D5" s="610">
        <f>'RKSK &amp; SHP'!D35</f>
        <v>274.61399999999998</v>
      </c>
      <c r="E5" s="668"/>
      <c r="F5" s="670"/>
      <c r="G5" s="670"/>
    </row>
    <row r="6" spans="1:7" s="9" customFormat="1" ht="24" customHeight="1">
      <c r="A6" s="46">
        <v>3</v>
      </c>
      <c r="B6" s="667"/>
      <c r="C6" s="7" t="s">
        <v>34</v>
      </c>
      <c r="D6" s="610">
        <f>RBSK!D22</f>
        <v>295.19400000000002</v>
      </c>
      <c r="E6" s="668"/>
      <c r="F6" s="670"/>
      <c r="G6" s="670"/>
    </row>
    <row r="7" spans="1:7" s="9" customFormat="1" ht="24" customHeight="1">
      <c r="A7" s="46">
        <v>4</v>
      </c>
      <c r="B7" s="667"/>
      <c r="C7" s="7" t="s">
        <v>35</v>
      </c>
      <c r="D7" s="610">
        <f>+EPI!D27</f>
        <v>260.798</v>
      </c>
      <c r="E7" s="668"/>
      <c r="F7" s="670"/>
      <c r="G7" s="670"/>
    </row>
    <row r="8" spans="1:7" s="9" customFormat="1" ht="24" customHeight="1">
      <c r="A8" s="46">
        <v>5</v>
      </c>
      <c r="B8" s="667"/>
      <c r="C8" s="7" t="s">
        <v>36</v>
      </c>
      <c r="D8" s="610">
        <f>PNDT!D5</f>
        <v>3.73</v>
      </c>
      <c r="E8" s="668"/>
      <c r="F8" s="670"/>
      <c r="G8" s="670"/>
    </row>
    <row r="9" spans="1:7" s="9" customFormat="1" ht="24" customHeight="1">
      <c r="A9" s="46">
        <v>6</v>
      </c>
      <c r="B9" s="667"/>
      <c r="C9" s="7" t="s">
        <v>37</v>
      </c>
      <c r="D9" s="610">
        <f>NIDDCP!D8</f>
        <v>6.5900000000000007</v>
      </c>
      <c r="E9" s="668"/>
      <c r="F9" s="670"/>
      <c r="G9" s="670"/>
    </row>
    <row r="10" spans="1:7" s="9" customFormat="1" ht="24" customHeight="1">
      <c r="A10" s="46">
        <v>7</v>
      </c>
      <c r="B10" s="667" t="s">
        <v>311</v>
      </c>
      <c r="C10" s="7" t="s">
        <v>38</v>
      </c>
      <c r="D10" s="610">
        <f>'CP &amp; Untied Funds'!D25</f>
        <v>582.07043999999996</v>
      </c>
      <c r="E10" s="668">
        <v>4491.76</v>
      </c>
      <c r="F10" s="670">
        <f>SUM(D10:D25)</f>
        <v>4161.4835866666672</v>
      </c>
      <c r="G10" s="670">
        <f>E10+F10</f>
        <v>8653.2435866666674</v>
      </c>
    </row>
    <row r="11" spans="1:7" s="9" customFormat="1" ht="24" customHeight="1">
      <c r="A11" s="46">
        <v>8</v>
      </c>
      <c r="B11" s="667"/>
      <c r="C11" s="7" t="s">
        <v>39</v>
      </c>
      <c r="D11" s="610">
        <f>'CP &amp; Untied Funds'!D36</f>
        <v>413.53500000000003</v>
      </c>
      <c r="E11" s="668"/>
      <c r="F11" s="670"/>
      <c r="G11" s="670"/>
    </row>
    <row r="12" spans="1:7" s="9" customFormat="1" ht="24" customHeight="1">
      <c r="A12" s="46">
        <v>9</v>
      </c>
      <c r="B12" s="667"/>
      <c r="C12" s="7" t="s">
        <v>40</v>
      </c>
      <c r="D12" s="610">
        <f>CEA!D6</f>
        <v>9.5299999999999976</v>
      </c>
      <c r="E12" s="668"/>
      <c r="F12" s="670"/>
      <c r="G12" s="670"/>
    </row>
    <row r="13" spans="1:7" s="9" customFormat="1" ht="24" customHeight="1">
      <c r="A13" s="46">
        <v>10</v>
      </c>
      <c r="B13" s="667"/>
      <c r="C13" s="7" t="s">
        <v>41</v>
      </c>
      <c r="D13" s="610">
        <f>IEC!D10</f>
        <v>30.2</v>
      </c>
      <c r="E13" s="668"/>
      <c r="F13" s="670"/>
      <c r="G13" s="670"/>
    </row>
    <row r="14" spans="1:7" s="9" customFormat="1" ht="24" customHeight="1">
      <c r="A14" s="46">
        <v>11</v>
      </c>
      <c r="B14" s="667"/>
      <c r="C14" s="7" t="s">
        <v>42</v>
      </c>
      <c r="D14" s="610">
        <f>MMU!D4</f>
        <v>105.39</v>
      </c>
      <c r="E14" s="668"/>
      <c r="F14" s="670"/>
      <c r="G14" s="670"/>
    </row>
    <row r="15" spans="1:7" s="9" customFormat="1" ht="24" customHeight="1">
      <c r="A15" s="46">
        <v>12</v>
      </c>
      <c r="B15" s="667"/>
      <c r="C15" s="7" t="s">
        <v>43</v>
      </c>
      <c r="D15" s="610">
        <f>NAS!D5</f>
        <v>60.46</v>
      </c>
      <c r="E15" s="668"/>
      <c r="F15" s="670"/>
      <c r="G15" s="670"/>
    </row>
    <row r="16" spans="1:7" s="9" customFormat="1" ht="24" customHeight="1">
      <c r="A16" s="46">
        <v>13</v>
      </c>
      <c r="B16" s="667"/>
      <c r="C16" s="7" t="s">
        <v>44</v>
      </c>
      <c r="D16" s="610">
        <f>QA!D16</f>
        <v>272.84993000000003</v>
      </c>
      <c r="E16" s="668"/>
      <c r="F16" s="670"/>
      <c r="G16" s="670"/>
    </row>
    <row r="17" spans="1:7" s="9" customFormat="1" ht="24" customHeight="1">
      <c r="A17" s="46">
        <v>14</v>
      </c>
      <c r="B17" s="667"/>
      <c r="C17" s="7" t="s">
        <v>45</v>
      </c>
      <c r="D17" s="610">
        <f>'M&amp;E'!D14</f>
        <v>82.1</v>
      </c>
      <c r="E17" s="668"/>
      <c r="F17" s="670"/>
      <c r="G17" s="670"/>
    </row>
    <row r="18" spans="1:7" s="9" customFormat="1" ht="34">
      <c r="A18" s="46">
        <v>15</v>
      </c>
      <c r="B18" s="667"/>
      <c r="C18" s="8" t="s">
        <v>46</v>
      </c>
      <c r="D18" s="610">
        <f>FDSI!D5</f>
        <v>347.89</v>
      </c>
      <c r="E18" s="668"/>
      <c r="F18" s="670"/>
      <c r="G18" s="670"/>
    </row>
    <row r="19" spans="1:7" s="9" customFormat="1" ht="24" customHeight="1">
      <c r="A19" s="46">
        <v>16</v>
      </c>
      <c r="B19" s="667"/>
      <c r="C19" s="7" t="s">
        <v>47</v>
      </c>
      <c r="D19" s="610">
        <f>FDSI!D4</f>
        <v>632.61</v>
      </c>
      <c r="E19" s="668"/>
      <c r="F19" s="670"/>
      <c r="G19" s="670"/>
    </row>
    <row r="20" spans="1:7" s="9" customFormat="1" ht="24" customHeight="1">
      <c r="A20" s="46">
        <v>17</v>
      </c>
      <c r="B20" s="667"/>
      <c r="C20" s="7" t="s">
        <v>49</v>
      </c>
      <c r="D20" s="610">
        <f>FDSI!D6+FDSI!D7</f>
        <v>24.660000000000004</v>
      </c>
      <c r="E20" s="668"/>
      <c r="F20" s="670"/>
      <c r="G20" s="670"/>
    </row>
    <row r="21" spans="1:7" s="9" customFormat="1" ht="24" customHeight="1">
      <c r="A21" s="50">
        <v>18</v>
      </c>
      <c r="B21" s="667"/>
      <c r="C21" s="10" t="s">
        <v>50</v>
      </c>
      <c r="D21" s="610">
        <f>HWC!D16</f>
        <v>1449.88</v>
      </c>
      <c r="E21" s="668"/>
      <c r="F21" s="670"/>
      <c r="G21" s="670"/>
    </row>
    <row r="22" spans="1:7" s="9" customFormat="1" ht="24" customHeight="1">
      <c r="A22" s="50">
        <v>19</v>
      </c>
      <c r="B22" s="667"/>
      <c r="C22" s="7" t="s">
        <v>54</v>
      </c>
      <c r="D22" s="610">
        <f>SBC!D14</f>
        <v>32.86</v>
      </c>
      <c r="E22" s="668"/>
      <c r="F22" s="670"/>
      <c r="G22" s="670"/>
    </row>
    <row r="23" spans="1:7" s="9" customFormat="1" ht="34">
      <c r="A23" s="50">
        <v>20</v>
      </c>
      <c r="B23" s="667"/>
      <c r="C23" s="11" t="s">
        <v>56</v>
      </c>
      <c r="D23" s="610">
        <v>28</v>
      </c>
      <c r="E23" s="668"/>
      <c r="F23" s="670"/>
      <c r="G23" s="670"/>
    </row>
    <row r="24" spans="1:7" s="9" customFormat="1" ht="34">
      <c r="A24" s="50">
        <v>21</v>
      </c>
      <c r="B24" s="667"/>
      <c r="C24" s="11" t="s">
        <v>328</v>
      </c>
      <c r="D24" s="610">
        <f>Supervision!B10</f>
        <v>60.998216666666657</v>
      </c>
      <c r="E24" s="668"/>
      <c r="F24" s="670"/>
      <c r="G24" s="670"/>
    </row>
    <row r="25" spans="1:7" s="9" customFormat="1" ht="23.25" customHeight="1">
      <c r="A25" s="50">
        <v>22</v>
      </c>
      <c r="B25" s="667"/>
      <c r="C25" s="11" t="s">
        <v>57</v>
      </c>
      <c r="D25" s="610">
        <v>28.45</v>
      </c>
      <c r="E25" s="668"/>
      <c r="F25" s="670"/>
      <c r="G25" s="670"/>
    </row>
    <row r="26" spans="1:7" s="9" customFormat="1" ht="24" customHeight="1">
      <c r="A26" s="50">
        <v>23</v>
      </c>
      <c r="B26" s="667" t="s">
        <v>23</v>
      </c>
      <c r="C26" s="7" t="s">
        <v>58</v>
      </c>
      <c r="D26" s="610">
        <f>IDSP!D12</f>
        <v>36.75</v>
      </c>
      <c r="E26" s="668">
        <v>525.72</v>
      </c>
      <c r="F26" s="669">
        <f>SUM(D26:D31)</f>
        <v>1211.02</v>
      </c>
      <c r="G26" s="670">
        <f>E26+F26</f>
        <v>1736.74</v>
      </c>
    </row>
    <row r="27" spans="1:7" s="9" customFormat="1" ht="24" customHeight="1">
      <c r="A27" s="50">
        <v>24</v>
      </c>
      <c r="B27" s="667"/>
      <c r="C27" s="7" t="s">
        <v>59</v>
      </c>
      <c r="D27" s="610">
        <f>NLEP!D21</f>
        <v>26.43</v>
      </c>
      <c r="E27" s="668"/>
      <c r="F27" s="669"/>
      <c r="G27" s="670"/>
    </row>
    <row r="28" spans="1:7" s="9" customFormat="1" ht="24" customHeight="1">
      <c r="A28" s="50">
        <v>25</v>
      </c>
      <c r="B28" s="667"/>
      <c r="C28" s="7" t="s">
        <v>60</v>
      </c>
      <c r="D28" s="610">
        <f>NVBDCP!D39</f>
        <v>432.60999999999996</v>
      </c>
      <c r="E28" s="668"/>
      <c r="F28" s="669"/>
      <c r="G28" s="670"/>
    </row>
    <row r="29" spans="1:7" s="9" customFormat="1" ht="24" customHeight="1">
      <c r="A29" s="50">
        <v>26</v>
      </c>
      <c r="B29" s="667"/>
      <c r="C29" s="7" t="s">
        <v>61</v>
      </c>
      <c r="D29" s="610">
        <f>NTEP!D36</f>
        <v>616.26999999999987</v>
      </c>
      <c r="E29" s="668"/>
      <c r="F29" s="669"/>
      <c r="G29" s="670"/>
    </row>
    <row r="30" spans="1:7" s="9" customFormat="1" ht="24" customHeight="1">
      <c r="A30" s="50">
        <v>27</v>
      </c>
      <c r="B30" s="667"/>
      <c r="C30" s="7" t="s">
        <v>62</v>
      </c>
      <c r="D30" s="610">
        <f>NVHCP!D23</f>
        <v>72.94</v>
      </c>
      <c r="E30" s="668"/>
      <c r="F30" s="669"/>
      <c r="G30" s="670"/>
    </row>
    <row r="31" spans="1:7" s="9" customFormat="1" ht="24" customHeight="1">
      <c r="A31" s="50">
        <v>28</v>
      </c>
      <c r="B31" s="667"/>
      <c r="C31" s="7" t="s">
        <v>63</v>
      </c>
      <c r="D31" s="610">
        <f>NRCP!D7</f>
        <v>26.020000000000003</v>
      </c>
      <c r="E31" s="668"/>
      <c r="F31" s="669"/>
      <c r="G31" s="670"/>
    </row>
    <row r="32" spans="1:7" s="9" customFormat="1" ht="24" customHeight="1">
      <c r="A32" s="50">
        <v>29</v>
      </c>
      <c r="B32" s="667" t="s">
        <v>24</v>
      </c>
      <c r="C32" s="7" t="s">
        <v>64</v>
      </c>
      <c r="D32" s="610">
        <f>NPCBVI!D19</f>
        <v>144.65</v>
      </c>
      <c r="E32" s="668">
        <v>284.72000000000003</v>
      </c>
      <c r="F32" s="670">
        <f>SUM(D32:D41)</f>
        <v>533.25400000000002</v>
      </c>
      <c r="G32" s="670">
        <f>E32+F32</f>
        <v>817.97400000000005</v>
      </c>
    </row>
    <row r="33" spans="1:7" s="9" customFormat="1" ht="24" customHeight="1">
      <c r="A33" s="50">
        <v>30</v>
      </c>
      <c r="B33" s="667"/>
      <c r="C33" s="7" t="s">
        <v>65</v>
      </c>
      <c r="D33" s="610">
        <f>NMHP!D13</f>
        <v>57.5</v>
      </c>
      <c r="E33" s="668"/>
      <c r="F33" s="670"/>
      <c r="G33" s="670"/>
    </row>
    <row r="34" spans="1:7" s="9" customFormat="1" ht="24" customHeight="1">
      <c r="A34" s="50">
        <v>31</v>
      </c>
      <c r="B34" s="667"/>
      <c r="C34" s="7" t="s">
        <v>66</v>
      </c>
      <c r="D34" s="610">
        <f>NPCDCS!D32</f>
        <v>174.88500000000002</v>
      </c>
      <c r="E34" s="668"/>
      <c r="F34" s="670"/>
      <c r="G34" s="670"/>
    </row>
    <row r="35" spans="1:7" s="9" customFormat="1" ht="24" customHeight="1">
      <c r="A35" s="50">
        <v>32</v>
      </c>
      <c r="B35" s="667"/>
      <c r="C35" s="7" t="s">
        <v>67</v>
      </c>
      <c r="D35" s="610">
        <f>NPHCE!D8</f>
        <v>27.240000000000002</v>
      </c>
      <c r="E35" s="668"/>
      <c r="F35" s="670"/>
      <c r="G35" s="670"/>
    </row>
    <row r="36" spans="1:7" s="9" customFormat="1" ht="24" customHeight="1">
      <c r="A36" s="50">
        <v>33</v>
      </c>
      <c r="B36" s="667"/>
      <c r="C36" s="7" t="s">
        <v>68</v>
      </c>
      <c r="D36" s="610">
        <f>NTCP!D18</f>
        <v>60.652000000000001</v>
      </c>
      <c r="E36" s="668"/>
      <c r="F36" s="670"/>
      <c r="G36" s="670"/>
    </row>
    <row r="37" spans="1:7" s="9" customFormat="1" ht="24" customHeight="1">
      <c r="A37" s="50">
        <v>34</v>
      </c>
      <c r="B37" s="667"/>
      <c r="C37" s="7" t="s">
        <v>51</v>
      </c>
      <c r="D37" s="610">
        <f>NOHP!D10</f>
        <v>6.8970000000000002</v>
      </c>
      <c r="E37" s="668"/>
      <c r="F37" s="670"/>
      <c r="G37" s="670"/>
    </row>
    <row r="38" spans="1:7" s="9" customFormat="1" ht="24" customHeight="1">
      <c r="A38" s="50">
        <v>35</v>
      </c>
      <c r="B38" s="667"/>
      <c r="C38" s="7" t="s">
        <v>52</v>
      </c>
      <c r="D38" s="610">
        <f>NPPCD!D7</f>
        <v>15.65</v>
      </c>
      <c r="E38" s="668"/>
      <c r="F38" s="670"/>
      <c r="G38" s="670"/>
    </row>
    <row r="39" spans="1:7" s="9" customFormat="1" ht="24" customHeight="1">
      <c r="A39" s="50">
        <v>36</v>
      </c>
      <c r="B39" s="667"/>
      <c r="C39" s="7" t="s">
        <v>53</v>
      </c>
      <c r="D39" s="610">
        <f>NPPC!D16</f>
        <v>32.169999999999995</v>
      </c>
      <c r="E39" s="668"/>
      <c r="F39" s="670"/>
      <c r="G39" s="670"/>
    </row>
    <row r="40" spans="1:7" s="9" customFormat="1" ht="24" customHeight="1">
      <c r="A40" s="50">
        <v>37</v>
      </c>
      <c r="B40" s="667"/>
      <c r="C40" s="7" t="s">
        <v>48</v>
      </c>
      <c r="D40" s="610">
        <f>FDSI!D3</f>
        <v>4.62</v>
      </c>
      <c r="E40" s="668"/>
      <c r="F40" s="670"/>
      <c r="G40" s="670"/>
    </row>
    <row r="41" spans="1:7" s="9" customFormat="1" ht="24" customHeight="1">
      <c r="A41" s="50">
        <v>38</v>
      </c>
      <c r="B41" s="667"/>
      <c r="C41" s="7" t="s">
        <v>55</v>
      </c>
      <c r="D41" s="610">
        <f>'Climate Change'!D8</f>
        <v>8.99</v>
      </c>
      <c r="E41" s="668"/>
      <c r="F41" s="670"/>
      <c r="G41" s="670"/>
    </row>
    <row r="42" spans="1:7" s="9" customFormat="1" ht="41">
      <c r="A42" s="50">
        <v>39</v>
      </c>
      <c r="B42" s="47" t="s">
        <v>25</v>
      </c>
      <c r="C42" s="10" t="s">
        <v>25</v>
      </c>
      <c r="D42" s="610">
        <f>NUHM!D56</f>
        <v>580.0440000000001</v>
      </c>
      <c r="E42" s="611">
        <f>NUHM!D58</f>
        <v>321.48</v>
      </c>
      <c r="F42" s="612">
        <f>NUHM!D57</f>
        <v>258.56400000000002</v>
      </c>
      <c r="G42" s="612">
        <f>SUM(E42:F42)</f>
        <v>580.0440000000001</v>
      </c>
    </row>
    <row r="43" spans="1:7" s="12" customFormat="1" ht="9.75" customHeight="1">
      <c r="A43" s="664"/>
      <c r="B43" s="664"/>
      <c r="C43" s="664"/>
      <c r="D43" s="664"/>
      <c r="E43" s="664"/>
      <c r="F43" s="664"/>
      <c r="G43" s="664"/>
    </row>
    <row r="44" spans="1:7" s="9" customFormat="1" ht="24" customHeight="1">
      <c r="A44" s="665" t="s">
        <v>1727</v>
      </c>
      <c r="B44" s="665"/>
      <c r="C44" s="665"/>
      <c r="D44" s="613">
        <f>SUM(D4:D42)</f>
        <v>8391.3119866666639</v>
      </c>
      <c r="E44" s="613">
        <f t="shared" ref="E44:G44" si="0">SUM(E4:E42)</f>
        <v>6495.8900000000012</v>
      </c>
      <c r="F44" s="613">
        <f t="shared" si="0"/>
        <v>8069.831986666667</v>
      </c>
      <c r="G44" s="613">
        <f t="shared" si="0"/>
        <v>14565.721986666666</v>
      </c>
    </row>
  </sheetData>
  <mergeCells count="19">
    <mergeCell ref="B10:B25"/>
    <mergeCell ref="E10:E25"/>
    <mergeCell ref="F10:F25"/>
    <mergeCell ref="G10:G25"/>
    <mergeCell ref="A2:G2"/>
    <mergeCell ref="B4:B9"/>
    <mergeCell ref="E4:E9"/>
    <mergeCell ref="F4:F9"/>
    <mergeCell ref="G4:G9"/>
    <mergeCell ref="A43:G43"/>
    <mergeCell ref="A44:C44"/>
    <mergeCell ref="B26:B31"/>
    <mergeCell ref="E26:E31"/>
    <mergeCell ref="F26:F31"/>
    <mergeCell ref="G26:G31"/>
    <mergeCell ref="B32:B41"/>
    <mergeCell ref="E32:E41"/>
    <mergeCell ref="F32:F41"/>
    <mergeCell ref="G32:G41"/>
  </mergeCells>
  <hyperlinks>
    <hyperlink ref="C21" location="HWC!A1" display="HWC" xr:uid="{00000000-0004-0000-0100-000000000000}"/>
    <hyperlink ref="C42" location="NUHM!A1" display="NUHM" xr:uid="{00000000-0004-0000-0100-000001000000}"/>
  </hyperlinks>
  <pageMargins left="0.7" right="0.7" top="0.75" bottom="0.75" header="0.3" footer="0.3"/>
  <pageSetup paperSize="5" scale="76" orientation="portrait" copies="40" r:id="rId1"/>
  <colBreaks count="1" manualBreakCount="1">
    <brk id="7" min="1" max="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P7"/>
  <sheetViews>
    <sheetView view="pageBreakPreview" zoomScale="110" zoomScaleSheetLayoutView="140" workbookViewId="0">
      <selection activeCell="F11" sqref="F11"/>
    </sheetView>
  </sheetViews>
  <sheetFormatPr baseColWidth="10" defaultColWidth="9.1640625" defaultRowHeight="15"/>
  <cols>
    <col min="1" max="1" width="9.1640625" style="133" customWidth="1"/>
    <col min="2" max="2" width="9" style="133" bestFit="1" customWidth="1"/>
    <col min="3" max="3" width="41.6640625" style="118" customWidth="1"/>
    <col min="4" max="4" width="12.1640625" style="56" customWidth="1"/>
    <col min="5" max="14" width="12.1640625" style="54" customWidth="1"/>
    <col min="15" max="15" width="6.6640625" style="54" customWidth="1"/>
    <col min="16" max="16" width="9.1640625" style="54"/>
    <col min="17" max="16384" width="9.1640625" style="118"/>
  </cols>
  <sheetData>
    <row r="1" spans="1:16" s="138" customFormat="1" ht="24" customHeight="1">
      <c r="A1" s="696" t="s">
        <v>1141</v>
      </c>
      <c r="B1" s="697"/>
      <c r="C1" s="697"/>
      <c r="D1" s="697"/>
      <c r="E1" s="697"/>
      <c r="F1" s="697"/>
      <c r="G1" s="697"/>
      <c r="H1" s="697"/>
      <c r="I1" s="697"/>
      <c r="J1" s="697"/>
      <c r="K1" s="697"/>
      <c r="L1" s="697"/>
      <c r="M1" s="697"/>
      <c r="N1" s="697"/>
      <c r="O1" s="137"/>
      <c r="P1" s="67"/>
    </row>
    <row r="2" spans="1:16" s="141" customFormat="1" ht="55.5" customHeight="1">
      <c r="A2" s="103" t="s">
        <v>0</v>
      </c>
      <c r="B2" s="104" t="s">
        <v>1</v>
      </c>
      <c r="C2" s="104" t="s">
        <v>2</v>
      </c>
      <c r="D2" s="105" t="s">
        <v>1127</v>
      </c>
      <c r="E2" s="105" t="s">
        <v>3</v>
      </c>
      <c r="F2" s="106" t="s">
        <v>4</v>
      </c>
      <c r="G2" s="106" t="s">
        <v>5</v>
      </c>
      <c r="H2" s="106" t="s">
        <v>6</v>
      </c>
      <c r="I2" s="106" t="s">
        <v>7</v>
      </c>
      <c r="J2" s="106" t="s">
        <v>8</v>
      </c>
      <c r="K2" s="106" t="s">
        <v>9</v>
      </c>
      <c r="L2" s="106" t="s">
        <v>10</v>
      </c>
      <c r="M2" s="106" t="s">
        <v>11</v>
      </c>
      <c r="N2" s="106" t="s">
        <v>12</v>
      </c>
      <c r="O2" s="140"/>
      <c r="P2" s="71"/>
    </row>
    <row r="3" spans="1:16" ht="34">
      <c r="A3" s="200" t="s">
        <v>310</v>
      </c>
      <c r="B3" s="142" t="s">
        <v>311</v>
      </c>
      <c r="C3" s="201" t="s">
        <v>312</v>
      </c>
      <c r="D3" s="85">
        <f>SUM(E3:N3)</f>
        <v>5.5199999999999987</v>
      </c>
      <c r="E3" s="167"/>
      <c r="F3" s="167"/>
      <c r="G3" s="167">
        <v>1.1599999999999999</v>
      </c>
      <c r="H3" s="167">
        <v>0.67</v>
      </c>
      <c r="I3" s="167">
        <v>0.46</v>
      </c>
      <c r="J3" s="167">
        <v>0.72</v>
      </c>
      <c r="K3" s="167">
        <v>0.8</v>
      </c>
      <c r="L3" s="167">
        <v>0.47</v>
      </c>
      <c r="M3" s="167">
        <v>0.77</v>
      </c>
      <c r="N3" s="167">
        <v>0.47</v>
      </c>
    </row>
    <row r="4" spans="1:16" ht="16">
      <c r="A4" s="202" t="s">
        <v>313</v>
      </c>
      <c r="B4" s="142" t="s">
        <v>311</v>
      </c>
      <c r="C4" s="200" t="s">
        <v>314</v>
      </c>
      <c r="D4" s="85">
        <f t="shared" ref="D4:D5" si="0">SUM(E4:N4)</f>
        <v>1.22</v>
      </c>
      <c r="E4" s="167">
        <v>1.22</v>
      </c>
      <c r="F4" s="167"/>
      <c r="G4" s="167"/>
      <c r="H4" s="167"/>
      <c r="I4" s="167"/>
      <c r="J4" s="167"/>
      <c r="K4" s="167"/>
      <c r="L4" s="167"/>
      <c r="M4" s="167"/>
      <c r="N4" s="167"/>
    </row>
    <row r="5" spans="1:16" ht="16">
      <c r="A5" s="200" t="s">
        <v>315</v>
      </c>
      <c r="B5" s="142" t="s">
        <v>311</v>
      </c>
      <c r="C5" s="200" t="s">
        <v>316</v>
      </c>
      <c r="D5" s="85">
        <f t="shared" si="0"/>
        <v>2.79</v>
      </c>
      <c r="E5" s="167"/>
      <c r="F5" s="167"/>
      <c r="G5" s="167">
        <v>0.61</v>
      </c>
      <c r="H5" s="167">
        <v>0.25</v>
      </c>
      <c r="I5" s="167">
        <v>0.25</v>
      </c>
      <c r="J5" s="167">
        <v>0.25</v>
      </c>
      <c r="K5" s="167">
        <v>0.68</v>
      </c>
      <c r="L5" s="167">
        <v>0.25</v>
      </c>
      <c r="M5" s="167">
        <v>0.25</v>
      </c>
      <c r="N5" s="167">
        <v>0.25</v>
      </c>
    </row>
    <row r="6" spans="1:16" s="144" customFormat="1" ht="30" customHeight="1">
      <c r="A6" s="704" t="s">
        <v>17</v>
      </c>
      <c r="B6" s="704"/>
      <c r="C6" s="704"/>
      <c r="D6" s="85">
        <f t="shared" ref="D6:N6" si="1">SUM(D3:D5)</f>
        <v>9.5299999999999976</v>
      </c>
      <c r="E6" s="85">
        <f t="shared" si="1"/>
        <v>1.22</v>
      </c>
      <c r="F6" s="85">
        <f t="shared" si="1"/>
        <v>0</v>
      </c>
      <c r="G6" s="85">
        <f t="shared" si="1"/>
        <v>1.77</v>
      </c>
      <c r="H6" s="85">
        <f t="shared" si="1"/>
        <v>0.92</v>
      </c>
      <c r="I6" s="85">
        <f t="shared" si="1"/>
        <v>0.71</v>
      </c>
      <c r="J6" s="85">
        <f t="shared" si="1"/>
        <v>0.97</v>
      </c>
      <c r="K6" s="85">
        <f t="shared" si="1"/>
        <v>1.48</v>
      </c>
      <c r="L6" s="85">
        <f t="shared" si="1"/>
        <v>0.72</v>
      </c>
      <c r="M6" s="85">
        <f t="shared" si="1"/>
        <v>1.02</v>
      </c>
      <c r="N6" s="85">
        <f t="shared" si="1"/>
        <v>0.72</v>
      </c>
      <c r="O6" s="67"/>
      <c r="P6" s="85"/>
    </row>
    <row r="7" spans="1:16" s="132" customFormat="1">
      <c r="A7" s="133"/>
      <c r="B7" s="133"/>
      <c r="C7" s="118"/>
      <c r="D7" s="55"/>
      <c r="E7" s="59"/>
      <c r="F7" s="59"/>
      <c r="G7" s="59"/>
      <c r="H7" s="59"/>
      <c r="I7" s="59"/>
      <c r="J7" s="59"/>
      <c r="K7" s="59"/>
      <c r="L7" s="59"/>
      <c r="M7" s="59"/>
      <c r="N7" s="59"/>
      <c r="O7" s="59"/>
      <c r="P7" s="59"/>
    </row>
  </sheetData>
  <mergeCells count="2">
    <mergeCell ref="A6:C6"/>
    <mergeCell ref="A1:N1"/>
  </mergeCells>
  <pageMargins left="0.7" right="0.7" top="0.75" bottom="0.75" header="0.3" footer="0.3"/>
  <pageSetup paperSize="5" scale="44" fitToHeight="3" orientation="portrait" horizontalDpi="4294967292"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pageSetUpPr fitToPage="1"/>
  </sheetPr>
  <dimension ref="A1:I7"/>
  <sheetViews>
    <sheetView view="pageBreakPreview" zoomScale="110" zoomScaleSheetLayoutView="140" workbookViewId="0">
      <selection activeCell="G7" sqref="G7"/>
    </sheetView>
  </sheetViews>
  <sheetFormatPr baseColWidth="10" defaultColWidth="9.1640625" defaultRowHeight="15"/>
  <cols>
    <col min="1" max="1" width="9.1640625" style="133" customWidth="1"/>
    <col min="2" max="2" width="7.83203125" style="133" customWidth="1"/>
    <col min="3" max="3" width="25.1640625" style="118" customWidth="1"/>
    <col min="4" max="4" width="12.1640625" style="56" customWidth="1"/>
    <col min="5" max="6" width="12.1640625" style="54" customWidth="1"/>
    <col min="7" max="7" width="34.83203125" style="54" customWidth="1"/>
    <col min="8" max="8" width="6.6640625" style="54" customWidth="1"/>
    <col min="9" max="9" width="9.1640625" style="54"/>
    <col min="10" max="16384" width="9.1640625" style="118"/>
  </cols>
  <sheetData>
    <row r="1" spans="1:9" s="138" customFormat="1" ht="24" customHeight="1">
      <c r="A1" s="696" t="s">
        <v>1141</v>
      </c>
      <c r="B1" s="697"/>
      <c r="C1" s="697"/>
      <c r="D1" s="697"/>
      <c r="E1" s="697"/>
      <c r="F1" s="697"/>
      <c r="G1" s="697"/>
      <c r="H1" s="137"/>
      <c r="I1" s="67"/>
    </row>
    <row r="2" spans="1:9" s="141" customFormat="1" ht="55.5" customHeight="1">
      <c r="A2" s="103" t="s">
        <v>0</v>
      </c>
      <c r="B2" s="104" t="s">
        <v>1</v>
      </c>
      <c r="C2" s="104" t="s">
        <v>2</v>
      </c>
      <c r="D2" s="105" t="s">
        <v>1127</v>
      </c>
      <c r="E2" s="69" t="s">
        <v>1133</v>
      </c>
      <c r="F2" s="69" t="s">
        <v>1134</v>
      </c>
      <c r="G2" s="69" t="s">
        <v>1131</v>
      </c>
      <c r="H2" s="140"/>
      <c r="I2" s="71"/>
    </row>
    <row r="3" spans="1:9" ht="54" customHeight="1">
      <c r="A3" s="200" t="s">
        <v>310</v>
      </c>
      <c r="B3" s="142" t="s">
        <v>311</v>
      </c>
      <c r="C3" s="524" t="s">
        <v>312</v>
      </c>
      <c r="D3" s="85">
        <f>SUM(E3:F3)</f>
        <v>5.52</v>
      </c>
      <c r="E3" s="63">
        <v>5.52</v>
      </c>
      <c r="F3" s="63">
        <v>0</v>
      </c>
      <c r="G3" s="60" t="s">
        <v>1517</v>
      </c>
    </row>
    <row r="4" spans="1:9" ht="57" customHeight="1">
      <c r="A4" s="202" t="s">
        <v>313</v>
      </c>
      <c r="B4" s="142" t="s">
        <v>311</v>
      </c>
      <c r="C4" s="525" t="s">
        <v>314</v>
      </c>
      <c r="D4" s="85">
        <f t="shared" ref="D4:D5" si="0">SUM(E4:F4)</f>
        <v>1.22</v>
      </c>
      <c r="E4" s="63">
        <v>0</v>
      </c>
      <c r="F4" s="63">
        <v>1.22</v>
      </c>
      <c r="G4" s="60" t="s">
        <v>1518</v>
      </c>
    </row>
    <row r="5" spans="1:9" ht="64">
      <c r="A5" s="200" t="s">
        <v>315</v>
      </c>
      <c r="B5" s="142" t="s">
        <v>311</v>
      </c>
      <c r="C5" s="525" t="s">
        <v>316</v>
      </c>
      <c r="D5" s="85">
        <f t="shared" si="0"/>
        <v>2.79</v>
      </c>
      <c r="E5" s="63">
        <v>2.04</v>
      </c>
      <c r="F5" s="63">
        <v>0.75</v>
      </c>
      <c r="G5" s="60" t="s">
        <v>1519</v>
      </c>
    </row>
    <row r="6" spans="1:9" s="144" customFormat="1" ht="30" customHeight="1">
      <c r="A6" s="704" t="s">
        <v>17</v>
      </c>
      <c r="B6" s="704"/>
      <c r="C6" s="704"/>
      <c r="D6" s="85">
        <f>SUM(D3:D5)</f>
        <v>9.5299999999999994</v>
      </c>
      <c r="E6" s="85">
        <f t="shared" ref="E6:F6" si="1">SUM(E3:E5)</f>
        <v>7.56</v>
      </c>
      <c r="F6" s="85">
        <f t="shared" si="1"/>
        <v>1.97</v>
      </c>
      <c r="G6" s="85"/>
      <c r="H6" s="67"/>
      <c r="I6" s="85"/>
    </row>
    <row r="7" spans="1:9" s="132" customFormat="1">
      <c r="A7" s="133"/>
      <c r="B7" s="133"/>
      <c r="C7" s="118"/>
      <c r="D7" s="55"/>
      <c r="E7" s="59"/>
      <c r="F7" s="59"/>
      <c r="G7" s="59"/>
      <c r="H7" s="59"/>
      <c r="I7" s="59"/>
    </row>
  </sheetData>
  <mergeCells count="2">
    <mergeCell ref="A6:C6"/>
    <mergeCell ref="A1:G1"/>
  </mergeCells>
  <pageMargins left="0.7" right="0.7" top="0.75" bottom="0.75" header="0.3" footer="0.3"/>
  <pageSetup paperSize="5" scale="74" fitToHeight="3" orientation="portrait" horizontalDpi="4294967292"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pageSetUpPr fitToPage="1"/>
  </sheetPr>
  <dimension ref="A1:O12"/>
  <sheetViews>
    <sheetView workbookViewId="0">
      <pane xSplit="3" ySplit="2" topLeftCell="D3" activePane="bottomRight" state="frozen"/>
      <selection pane="topRight"/>
      <selection pane="bottomLeft"/>
      <selection pane="bottomRight" activeCell="G22" sqref="G22"/>
    </sheetView>
  </sheetViews>
  <sheetFormatPr baseColWidth="10" defaultColWidth="9.1640625" defaultRowHeight="15"/>
  <cols>
    <col min="1" max="1" width="11.6640625" style="132" customWidth="1"/>
    <col min="2" max="2" width="9" style="133" customWidth="1"/>
    <col min="3" max="3" width="44.83203125" style="118" customWidth="1"/>
    <col min="4" max="4" width="12.1640625" style="56" customWidth="1"/>
    <col min="5" max="14" width="12.1640625" style="54" customWidth="1"/>
    <col min="15" max="15" width="9.1640625" style="54"/>
    <col min="16" max="16384" width="9.1640625" style="118"/>
  </cols>
  <sheetData>
    <row r="1" spans="1:15" s="138" customFormat="1" ht="24" customHeight="1">
      <c r="A1" s="705" t="s">
        <v>41</v>
      </c>
      <c r="B1" s="706"/>
      <c r="C1" s="706"/>
      <c r="D1" s="706"/>
      <c r="E1" s="706"/>
      <c r="F1" s="706"/>
      <c r="G1" s="706"/>
      <c r="H1" s="706"/>
      <c r="I1" s="706"/>
      <c r="J1" s="706"/>
      <c r="K1" s="706"/>
      <c r="L1" s="706"/>
      <c r="M1" s="706"/>
      <c r="N1" s="706"/>
      <c r="O1" s="67"/>
    </row>
    <row r="2" spans="1:15" s="141" customFormat="1" ht="55.5" customHeight="1">
      <c r="A2" s="213" t="s">
        <v>0</v>
      </c>
      <c r="B2" s="213" t="s">
        <v>1</v>
      </c>
      <c r="C2" s="213" t="s">
        <v>2</v>
      </c>
      <c r="D2" s="214" t="s">
        <v>19</v>
      </c>
      <c r="E2" s="214" t="s">
        <v>3</v>
      </c>
      <c r="F2" s="215" t="s">
        <v>4</v>
      </c>
      <c r="G2" s="215" t="s">
        <v>5</v>
      </c>
      <c r="H2" s="215" t="s">
        <v>6</v>
      </c>
      <c r="I2" s="215" t="s">
        <v>7</v>
      </c>
      <c r="J2" s="215" t="s">
        <v>8</v>
      </c>
      <c r="K2" s="215" t="s">
        <v>9</v>
      </c>
      <c r="L2" s="215" t="s">
        <v>10</v>
      </c>
      <c r="M2" s="215" t="s">
        <v>11</v>
      </c>
      <c r="N2" s="215" t="s">
        <v>12</v>
      </c>
      <c r="O2" s="71"/>
    </row>
    <row r="3" spans="1:15" ht="22.5" customHeight="1">
      <c r="A3" s="418" t="s">
        <v>733</v>
      </c>
      <c r="B3" s="216" t="s">
        <v>311</v>
      </c>
      <c r="C3" s="143" t="s">
        <v>728</v>
      </c>
      <c r="D3" s="419">
        <f>E3</f>
        <v>10</v>
      </c>
      <c r="E3" s="62">
        <v>10</v>
      </c>
      <c r="F3" s="126"/>
      <c r="G3" s="126"/>
      <c r="H3" s="126"/>
      <c r="I3" s="126"/>
      <c r="J3" s="126"/>
      <c r="K3" s="126"/>
      <c r="L3" s="126"/>
      <c r="M3" s="126"/>
      <c r="N3" s="126"/>
    </row>
    <row r="4" spans="1:15" s="54" customFormat="1" ht="22.5" customHeight="1">
      <c r="A4" s="418" t="s">
        <v>733</v>
      </c>
      <c r="B4" s="216" t="s">
        <v>311</v>
      </c>
      <c r="C4" s="207" t="s">
        <v>1047</v>
      </c>
      <c r="D4" s="419">
        <f>E4</f>
        <v>0</v>
      </c>
      <c r="E4" s="62"/>
      <c r="F4" s="126"/>
      <c r="G4" s="126"/>
      <c r="H4" s="126"/>
      <c r="I4" s="126"/>
      <c r="J4" s="126"/>
      <c r="K4" s="126"/>
      <c r="L4" s="126"/>
      <c r="M4" s="126"/>
      <c r="N4" s="126"/>
    </row>
    <row r="5" spans="1:15" ht="22.5" customHeight="1">
      <c r="A5" s="185" t="s">
        <v>732</v>
      </c>
      <c r="B5" s="216" t="s">
        <v>311</v>
      </c>
      <c r="C5" s="143" t="s">
        <v>727</v>
      </c>
      <c r="D5" s="419">
        <f>E5</f>
        <v>7.2</v>
      </c>
      <c r="E5" s="242">
        <v>7.2</v>
      </c>
      <c r="F5" s="126"/>
      <c r="G5" s="126"/>
      <c r="H5" s="126"/>
      <c r="I5" s="126"/>
      <c r="J5" s="126"/>
      <c r="K5" s="126"/>
      <c r="L5" s="126"/>
      <c r="M5" s="126"/>
      <c r="N5" s="126"/>
    </row>
    <row r="6" spans="1:15" ht="22.5" customHeight="1">
      <c r="A6" s="420" t="s">
        <v>734</v>
      </c>
      <c r="B6" s="216" t="s">
        <v>311</v>
      </c>
      <c r="C6" s="207" t="s">
        <v>729</v>
      </c>
      <c r="D6" s="419">
        <f t="shared" ref="D6:D9" si="0">E6</f>
        <v>8</v>
      </c>
      <c r="E6" s="724">
        <v>8</v>
      </c>
      <c r="F6" s="126"/>
      <c r="G6" s="126"/>
      <c r="H6" s="126"/>
      <c r="I6" s="126"/>
      <c r="J6" s="126"/>
      <c r="K6" s="126"/>
      <c r="L6" s="126"/>
      <c r="M6" s="126"/>
      <c r="N6" s="126"/>
    </row>
    <row r="7" spans="1:15" s="54" customFormat="1" ht="22.5" customHeight="1">
      <c r="A7" s="420" t="s">
        <v>734</v>
      </c>
      <c r="B7" s="216" t="s">
        <v>311</v>
      </c>
      <c r="C7" s="207" t="s">
        <v>1046</v>
      </c>
      <c r="D7" s="419">
        <f>E7</f>
        <v>0</v>
      </c>
      <c r="E7" s="725"/>
      <c r="F7" s="126"/>
      <c r="G7" s="126"/>
      <c r="H7" s="126"/>
      <c r="I7" s="126"/>
      <c r="J7" s="126"/>
      <c r="K7" s="126"/>
      <c r="L7" s="126"/>
      <c r="M7" s="126"/>
      <c r="N7" s="126"/>
    </row>
    <row r="8" spans="1:15" ht="22.5" customHeight="1">
      <c r="A8" s="420" t="s">
        <v>1048</v>
      </c>
      <c r="B8" s="216" t="s">
        <v>311</v>
      </c>
      <c r="C8" s="207" t="s">
        <v>730</v>
      </c>
      <c r="D8" s="419">
        <f>E8</f>
        <v>5</v>
      </c>
      <c r="E8" s="724">
        <v>5</v>
      </c>
      <c r="F8" s="126"/>
      <c r="G8" s="126"/>
      <c r="H8" s="126"/>
      <c r="I8" s="126"/>
      <c r="J8" s="126"/>
      <c r="K8" s="126"/>
      <c r="L8" s="126"/>
      <c r="M8" s="126"/>
      <c r="N8" s="126"/>
    </row>
    <row r="9" spans="1:15" s="54" customFormat="1" ht="22.5" customHeight="1">
      <c r="A9" s="421" t="s">
        <v>1048</v>
      </c>
      <c r="B9" s="216" t="s">
        <v>311</v>
      </c>
      <c r="C9" s="207" t="s">
        <v>731</v>
      </c>
      <c r="D9" s="419">
        <f t="shared" si="0"/>
        <v>0</v>
      </c>
      <c r="E9" s="725"/>
      <c r="F9" s="126"/>
      <c r="G9" s="126"/>
      <c r="H9" s="126"/>
      <c r="I9" s="126"/>
      <c r="J9" s="126"/>
      <c r="K9" s="126"/>
      <c r="L9" s="126"/>
      <c r="M9" s="126"/>
      <c r="N9" s="126"/>
    </row>
    <row r="10" spans="1:15" s="144" customFormat="1" ht="18.75" customHeight="1">
      <c r="A10" s="709" t="s">
        <v>17</v>
      </c>
      <c r="B10" s="709"/>
      <c r="C10" s="709"/>
      <c r="D10" s="218">
        <f>SUM(D3:D9)</f>
        <v>30.2</v>
      </c>
      <c r="E10" s="218">
        <f>SUM(E3:E9)</f>
        <v>30.2</v>
      </c>
      <c r="F10" s="218">
        <f t="shared" ref="F10:N10" si="1">SUM(F5:F9)</f>
        <v>0</v>
      </c>
      <c r="G10" s="218">
        <f t="shared" si="1"/>
        <v>0</v>
      </c>
      <c r="H10" s="218">
        <f t="shared" si="1"/>
        <v>0</v>
      </c>
      <c r="I10" s="218">
        <f t="shared" si="1"/>
        <v>0</v>
      </c>
      <c r="J10" s="218">
        <f t="shared" si="1"/>
        <v>0</v>
      </c>
      <c r="K10" s="218">
        <f t="shared" si="1"/>
        <v>0</v>
      </c>
      <c r="L10" s="218">
        <f t="shared" si="1"/>
        <v>0</v>
      </c>
      <c r="M10" s="218">
        <f t="shared" si="1"/>
        <v>0</v>
      </c>
      <c r="N10" s="218">
        <f t="shared" si="1"/>
        <v>0</v>
      </c>
      <c r="O10" s="77"/>
    </row>
    <row r="11" spans="1:15" s="132" customFormat="1">
      <c r="B11" s="133"/>
      <c r="C11" s="118"/>
      <c r="D11" s="55"/>
      <c r="E11" s="59"/>
      <c r="F11" s="59"/>
      <c r="G11" s="59"/>
      <c r="H11" s="59"/>
      <c r="I11" s="59"/>
      <c r="J11" s="59"/>
      <c r="K11" s="59"/>
      <c r="L11" s="59"/>
      <c r="M11" s="59"/>
      <c r="N11" s="59"/>
      <c r="O11" s="59"/>
    </row>
    <row r="12" spans="1:15" s="132" customFormat="1">
      <c r="B12" s="133"/>
      <c r="C12" s="118"/>
      <c r="D12" s="55"/>
      <c r="E12" s="59"/>
      <c r="F12" s="59"/>
      <c r="G12" s="59"/>
      <c r="H12" s="59"/>
      <c r="I12" s="59"/>
      <c r="J12" s="59"/>
      <c r="K12" s="59"/>
      <c r="L12" s="59"/>
      <c r="M12" s="59"/>
      <c r="N12" s="59"/>
      <c r="O12" s="59"/>
    </row>
  </sheetData>
  <sheetProtection algorithmName="SHA-512" hashValue="KC+TlVp+fgN5Y6/23BJHQJ9SaYwldx+JGJILIo6ee2fWwCUDiPcSdpQBldIcXEYNqGW68wGBRvuJrFLiy7Wczg==" saltValue="9r6355f5hKcnbS7AZKVshA==" spinCount="100000" sheet="1" objects="1" scenarios="1"/>
  <mergeCells count="4">
    <mergeCell ref="A10:C10"/>
    <mergeCell ref="A1:N1"/>
    <mergeCell ref="E6:E7"/>
    <mergeCell ref="E8:E9"/>
  </mergeCells>
  <phoneticPr fontId="25" type="noConversion"/>
  <pageMargins left="0.25" right="0.25" top="0.75" bottom="0.75" header="0.3" footer="0.3"/>
  <pageSetup paperSize="9" scale="4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pageSetUpPr fitToPage="1"/>
  </sheetPr>
  <dimension ref="A1:H12"/>
  <sheetViews>
    <sheetView view="pageBreakPreview" zoomScale="115" zoomScaleNormal="100" zoomScaleSheetLayoutView="115" workbookViewId="0">
      <pane xSplit="3" ySplit="2" topLeftCell="D3" activePane="bottomRight" state="frozen"/>
      <selection activeCell="G7" sqref="G7"/>
      <selection pane="topRight" activeCell="G7" sqref="G7"/>
      <selection pane="bottomLeft" activeCell="G7" sqref="G7"/>
      <selection pane="bottomRight" activeCell="G7" sqref="G7"/>
    </sheetView>
  </sheetViews>
  <sheetFormatPr baseColWidth="10" defaultColWidth="9.1640625" defaultRowHeight="15"/>
  <cols>
    <col min="1" max="1" width="11.6640625" style="132" customWidth="1"/>
    <col min="2" max="2" width="8" style="133" bestFit="1" customWidth="1"/>
    <col min="3" max="3" width="44.83203125" style="118" customWidth="1"/>
    <col min="4" max="4" width="12.1640625" style="56" customWidth="1"/>
    <col min="5" max="6" width="12.1640625" style="54" customWidth="1"/>
    <col min="7" max="7" width="26.6640625" style="54" customWidth="1"/>
    <col min="8" max="8" width="9.1640625" style="54"/>
    <col min="9" max="16384" width="9.1640625" style="118"/>
  </cols>
  <sheetData>
    <row r="1" spans="1:8" s="138" customFormat="1" ht="42.75" customHeight="1">
      <c r="A1" s="705" t="s">
        <v>41</v>
      </c>
      <c r="B1" s="706"/>
      <c r="C1" s="706"/>
      <c r="D1" s="706"/>
      <c r="E1" s="706"/>
      <c r="F1" s="706"/>
      <c r="G1" s="706"/>
      <c r="H1" s="67"/>
    </row>
    <row r="2" spans="1:8" s="141" customFormat="1" ht="55.5" customHeight="1">
      <c r="A2" s="213" t="s">
        <v>0</v>
      </c>
      <c r="B2" s="213" t="s">
        <v>1</v>
      </c>
      <c r="C2" s="213" t="s">
        <v>2</v>
      </c>
      <c r="D2" s="214" t="s">
        <v>19</v>
      </c>
      <c r="E2" s="69" t="s">
        <v>1133</v>
      </c>
      <c r="F2" s="69" t="s">
        <v>1134</v>
      </c>
      <c r="G2" s="69" t="s">
        <v>1131</v>
      </c>
      <c r="H2" s="71"/>
    </row>
    <row r="3" spans="1:8" ht="51">
      <c r="A3" s="418" t="s">
        <v>733</v>
      </c>
      <c r="B3" s="216" t="s">
        <v>311</v>
      </c>
      <c r="C3" s="143" t="s">
        <v>728</v>
      </c>
      <c r="D3" s="529">
        <f>SUM(E3:F3)</f>
        <v>10</v>
      </c>
      <c r="E3" s="308">
        <v>8</v>
      </c>
      <c r="F3" s="300">
        <v>2</v>
      </c>
      <c r="G3" s="527" t="s">
        <v>1651</v>
      </c>
    </row>
    <row r="4" spans="1:8" s="54" customFormat="1" ht="17">
      <c r="A4" s="418" t="s">
        <v>733</v>
      </c>
      <c r="B4" s="216" t="s">
        <v>311</v>
      </c>
      <c r="C4" s="207" t="s">
        <v>1047</v>
      </c>
      <c r="D4" s="529">
        <f t="shared" ref="D4:D8" si="0">SUM(E4:F4)</f>
        <v>0</v>
      </c>
      <c r="E4" s="308"/>
      <c r="F4" s="300"/>
      <c r="G4" s="479"/>
    </row>
    <row r="5" spans="1:8" ht="51">
      <c r="A5" s="185" t="s">
        <v>732</v>
      </c>
      <c r="B5" s="216" t="s">
        <v>311</v>
      </c>
      <c r="C5" s="143" t="s">
        <v>727</v>
      </c>
      <c r="D5" s="529">
        <f t="shared" si="0"/>
        <v>7.2000000000000011</v>
      </c>
      <c r="E5" s="417">
        <v>5.7600000000000007</v>
      </c>
      <c r="F5" s="300">
        <v>1.4400000000000002</v>
      </c>
      <c r="G5" s="479" t="s">
        <v>1652</v>
      </c>
    </row>
    <row r="6" spans="1:8" ht="58.5" customHeight="1">
      <c r="A6" s="418" t="s">
        <v>734</v>
      </c>
      <c r="B6" s="216" t="s">
        <v>311</v>
      </c>
      <c r="C6" s="207" t="s">
        <v>729</v>
      </c>
      <c r="D6" s="732">
        <f t="shared" si="0"/>
        <v>8</v>
      </c>
      <c r="E6" s="726">
        <v>8</v>
      </c>
      <c r="F6" s="728">
        <v>0</v>
      </c>
      <c r="G6" s="730" t="s">
        <v>1653</v>
      </c>
    </row>
    <row r="7" spans="1:8" s="54" customFormat="1" ht="58.5" customHeight="1">
      <c r="A7" s="418" t="s">
        <v>734</v>
      </c>
      <c r="B7" s="216" t="s">
        <v>311</v>
      </c>
      <c r="C7" s="207" t="s">
        <v>1046</v>
      </c>
      <c r="D7" s="733"/>
      <c r="E7" s="727"/>
      <c r="F7" s="729"/>
      <c r="G7" s="731"/>
    </row>
    <row r="8" spans="1:8" ht="67.5" customHeight="1">
      <c r="A8" s="418" t="s">
        <v>1048</v>
      </c>
      <c r="B8" s="216" t="s">
        <v>311</v>
      </c>
      <c r="C8" s="143" t="s">
        <v>730</v>
      </c>
      <c r="D8" s="732">
        <f t="shared" si="0"/>
        <v>5</v>
      </c>
      <c r="E8" s="726">
        <v>4</v>
      </c>
      <c r="F8" s="728">
        <v>1</v>
      </c>
      <c r="G8" s="730" t="s">
        <v>1654</v>
      </c>
    </row>
    <row r="9" spans="1:8" s="54" customFormat="1" ht="67.5" customHeight="1">
      <c r="A9" s="528" t="s">
        <v>1048</v>
      </c>
      <c r="B9" s="216" t="s">
        <v>311</v>
      </c>
      <c r="C9" s="143" t="s">
        <v>731</v>
      </c>
      <c r="D9" s="733"/>
      <c r="E9" s="727"/>
      <c r="F9" s="729"/>
      <c r="G9" s="731"/>
    </row>
    <row r="10" spans="1:8" s="144" customFormat="1" ht="36.75" customHeight="1">
      <c r="A10" s="709" t="s">
        <v>17</v>
      </c>
      <c r="B10" s="709"/>
      <c r="C10" s="709"/>
      <c r="D10" s="218">
        <f>SUM(D3:D9)</f>
        <v>30.200000000000003</v>
      </c>
      <c r="E10" s="218">
        <f>SUM(E3:E9)</f>
        <v>25.76</v>
      </c>
      <c r="F10" s="218">
        <f t="shared" ref="F10" si="1">SUM(F5:F9)</f>
        <v>2.4400000000000004</v>
      </c>
      <c r="G10" s="218"/>
      <c r="H10" s="77"/>
    </row>
    <row r="11" spans="1:8" s="132" customFormat="1">
      <c r="B11" s="133"/>
      <c r="C11" s="118"/>
      <c r="D11" s="55"/>
      <c r="E11" s="59"/>
      <c r="F11" s="59"/>
      <c r="G11" s="59"/>
      <c r="H11" s="59"/>
    </row>
    <row r="12" spans="1:8" s="132" customFormat="1">
      <c r="B12" s="133"/>
      <c r="C12" s="118"/>
      <c r="D12" s="55"/>
      <c r="E12" s="59"/>
      <c r="F12" s="59"/>
      <c r="G12" s="59"/>
      <c r="H12" s="59"/>
    </row>
  </sheetData>
  <mergeCells count="10">
    <mergeCell ref="A10:C10"/>
    <mergeCell ref="A1:G1"/>
    <mergeCell ref="E6:E7"/>
    <mergeCell ref="F6:F7"/>
    <mergeCell ref="G6:G7"/>
    <mergeCell ref="E8:E9"/>
    <mergeCell ref="F8:F9"/>
    <mergeCell ref="G8:G9"/>
    <mergeCell ref="D6:D7"/>
    <mergeCell ref="D8:D9"/>
  </mergeCells>
  <pageMargins left="0.25" right="0.25" top="0.75" bottom="0.75" header="0.3" footer="0.3"/>
  <pageSetup paperSize="5" scale="74"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A1:P6"/>
  <sheetViews>
    <sheetView view="pageBreakPreview" zoomScale="109" zoomScaleNormal="100" workbookViewId="0">
      <selection activeCell="G24" sqref="G24"/>
    </sheetView>
  </sheetViews>
  <sheetFormatPr baseColWidth="10" defaultColWidth="9.1640625" defaultRowHeight="15"/>
  <cols>
    <col min="1" max="1" width="7.1640625" style="133" customWidth="1"/>
    <col min="2" max="2" width="7.33203125" style="133" customWidth="1"/>
    <col min="3" max="3" width="33.5" style="118" customWidth="1"/>
    <col min="4" max="4" width="9.83203125" style="56" customWidth="1"/>
    <col min="5" max="14" width="10.83203125" style="54" customWidth="1"/>
    <col min="15" max="15" width="6.6640625" style="54" customWidth="1"/>
    <col min="16" max="16" width="9.1640625" style="54"/>
    <col min="17" max="16384" width="9.1640625" style="118"/>
  </cols>
  <sheetData>
    <row r="1" spans="1:16" s="138" customFormat="1" ht="24" customHeight="1">
      <c r="A1" s="696" t="s">
        <v>1142</v>
      </c>
      <c r="B1" s="697"/>
      <c r="C1" s="697"/>
      <c r="D1" s="697"/>
      <c r="E1" s="697"/>
      <c r="F1" s="697"/>
      <c r="G1" s="697"/>
      <c r="H1" s="697"/>
      <c r="I1" s="697"/>
      <c r="J1" s="697"/>
      <c r="K1" s="697"/>
      <c r="L1" s="697"/>
      <c r="M1" s="697"/>
      <c r="N1" s="697"/>
      <c r="O1" s="141"/>
      <c r="P1" s="67"/>
    </row>
    <row r="2" spans="1:16" s="141" customFormat="1" ht="55.5" customHeight="1">
      <c r="A2" s="103" t="s">
        <v>0</v>
      </c>
      <c r="B2" s="104" t="s">
        <v>1</v>
      </c>
      <c r="C2" s="104" t="s">
        <v>2</v>
      </c>
      <c r="D2" s="105" t="s">
        <v>1127</v>
      </c>
      <c r="E2" s="139" t="s">
        <v>3</v>
      </c>
      <c r="F2" s="106" t="s">
        <v>4</v>
      </c>
      <c r="G2" s="106" t="s">
        <v>5</v>
      </c>
      <c r="H2" s="106" t="s">
        <v>6</v>
      </c>
      <c r="I2" s="106" t="s">
        <v>7</v>
      </c>
      <c r="J2" s="106" t="s">
        <v>8</v>
      </c>
      <c r="K2" s="106" t="s">
        <v>9</v>
      </c>
      <c r="L2" s="106" t="s">
        <v>10</v>
      </c>
      <c r="M2" s="106" t="s">
        <v>11</v>
      </c>
      <c r="N2" s="106" t="s">
        <v>12</v>
      </c>
      <c r="O2" s="71"/>
      <c r="P2" s="71"/>
    </row>
    <row r="3" spans="1:16" ht="34" customHeight="1">
      <c r="A3" s="142" t="s">
        <v>415</v>
      </c>
      <c r="B3" s="142" t="s">
        <v>311</v>
      </c>
      <c r="C3" s="143" t="s">
        <v>416</v>
      </c>
      <c r="D3" s="85">
        <f>SUM(E3:N3)</f>
        <v>105.39</v>
      </c>
      <c r="E3" s="60">
        <v>6.39</v>
      </c>
      <c r="F3" s="60">
        <v>11</v>
      </c>
      <c r="G3" s="60">
        <v>11</v>
      </c>
      <c r="H3" s="60">
        <v>11</v>
      </c>
      <c r="I3" s="60">
        <v>11</v>
      </c>
      <c r="J3" s="60">
        <v>11</v>
      </c>
      <c r="K3" s="60">
        <v>11</v>
      </c>
      <c r="L3" s="60">
        <v>11</v>
      </c>
      <c r="M3" s="60">
        <v>11</v>
      </c>
      <c r="N3" s="60">
        <v>11</v>
      </c>
    </row>
    <row r="4" spans="1:16" s="144" customFormat="1" ht="30" customHeight="1">
      <c r="A4" s="704" t="s">
        <v>17</v>
      </c>
      <c r="B4" s="704"/>
      <c r="C4" s="704"/>
      <c r="D4" s="85">
        <f>SUM(D3:D3)</f>
        <v>105.39</v>
      </c>
      <c r="E4" s="85">
        <f>SUM(E3:E3)</f>
        <v>6.39</v>
      </c>
      <c r="F4" s="85">
        <f t="shared" ref="F4:N4" si="0">SUM(F3:F3)</f>
        <v>11</v>
      </c>
      <c r="G4" s="85">
        <f t="shared" si="0"/>
        <v>11</v>
      </c>
      <c r="H4" s="85">
        <f t="shared" si="0"/>
        <v>11</v>
      </c>
      <c r="I4" s="85">
        <f t="shared" si="0"/>
        <v>11</v>
      </c>
      <c r="J4" s="85">
        <f t="shared" si="0"/>
        <v>11</v>
      </c>
      <c r="K4" s="85">
        <f t="shared" si="0"/>
        <v>11</v>
      </c>
      <c r="L4" s="85">
        <f t="shared" si="0"/>
        <v>11</v>
      </c>
      <c r="M4" s="85">
        <f t="shared" si="0"/>
        <v>11</v>
      </c>
      <c r="N4" s="85">
        <f t="shared" si="0"/>
        <v>11</v>
      </c>
      <c r="O4" s="67"/>
      <c r="P4" s="77"/>
    </row>
    <row r="5" spans="1:16" s="132" customFormat="1">
      <c r="A5" s="133"/>
      <c r="B5" s="133"/>
      <c r="C5" s="118"/>
      <c r="D5" s="55"/>
      <c r="E5" s="59"/>
      <c r="F5" s="59"/>
      <c r="G5" s="59"/>
      <c r="H5" s="59"/>
      <c r="I5" s="59"/>
      <c r="J5" s="59"/>
      <c r="K5" s="59"/>
      <c r="L5" s="59"/>
      <c r="M5" s="59"/>
      <c r="N5" s="59"/>
      <c r="O5" s="59"/>
      <c r="P5" s="59"/>
    </row>
    <row r="6" spans="1:16" s="132" customFormat="1">
      <c r="A6" s="133"/>
      <c r="B6" s="133"/>
      <c r="C6" s="118"/>
      <c r="D6" s="55"/>
      <c r="E6" s="59"/>
      <c r="F6" s="59"/>
      <c r="G6" s="59"/>
      <c r="H6" s="59"/>
      <c r="I6" s="59"/>
      <c r="J6" s="59"/>
      <c r="K6" s="59"/>
      <c r="L6" s="59"/>
      <c r="M6" s="59"/>
      <c r="N6" s="59"/>
      <c r="O6" s="59"/>
      <c r="P6" s="59"/>
    </row>
  </sheetData>
  <sheetProtection algorithmName="SHA-512" hashValue="4Vg8PQDekrOBNlNn99Wphp8RATDmb87uGH8qg4bGszQm0I6uUwBtgNsEmIUzhmCV2pUJUJ2LGLJ0hsuM+8jtog==" saltValue="hQP6meqzH0tHLaVLnvVrbA==" spinCount="100000" sheet="1" objects="1" scenarios="1"/>
  <mergeCells count="2">
    <mergeCell ref="A4:C4"/>
    <mergeCell ref="A1:N1"/>
  </mergeCells>
  <pageMargins left="0.2" right="0.2" top="0.75" bottom="0.75" header="0.3" footer="0.3"/>
  <pageSetup paperSize="9" scale="55" fitToHeight="0" orientation="portrait" horizontalDpi="4294967293"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pageSetUpPr fitToPage="1"/>
  </sheetPr>
  <dimension ref="A1:I11"/>
  <sheetViews>
    <sheetView view="pageBreakPreview" zoomScale="109" zoomScaleNormal="100" workbookViewId="0">
      <selection activeCell="K7" sqref="K7"/>
    </sheetView>
  </sheetViews>
  <sheetFormatPr baseColWidth="10" defaultColWidth="9.1640625" defaultRowHeight="15"/>
  <cols>
    <col min="1" max="1" width="7.1640625" style="133" customWidth="1"/>
    <col min="2" max="2" width="7.33203125" style="133" customWidth="1"/>
    <col min="3" max="3" width="26.83203125" style="118" customWidth="1"/>
    <col min="4" max="4" width="9.83203125" style="56" customWidth="1"/>
    <col min="5" max="6" width="10.83203125" style="54" customWidth="1"/>
    <col min="7" max="7" width="30.33203125" style="54" customWidth="1"/>
    <col min="8" max="8" width="6.6640625" style="54" customWidth="1"/>
    <col min="9" max="9" width="9.1640625" style="54"/>
    <col min="10" max="16384" width="9.1640625" style="118"/>
  </cols>
  <sheetData>
    <row r="1" spans="1:9" s="138" customFormat="1" ht="24" customHeight="1">
      <c r="A1" s="696" t="s">
        <v>1142</v>
      </c>
      <c r="B1" s="697"/>
      <c r="C1" s="697"/>
      <c r="D1" s="697"/>
      <c r="E1" s="697"/>
      <c r="F1" s="697"/>
      <c r="G1" s="697"/>
      <c r="H1" s="141"/>
      <c r="I1" s="67"/>
    </row>
    <row r="2" spans="1:9" s="141" customFormat="1" ht="55.5" customHeight="1">
      <c r="A2" s="103" t="s">
        <v>0</v>
      </c>
      <c r="B2" s="104" t="s">
        <v>1</v>
      </c>
      <c r="C2" s="104" t="s">
        <v>2</v>
      </c>
      <c r="D2" s="105" t="s">
        <v>1127</v>
      </c>
      <c r="E2" s="69" t="s">
        <v>1133</v>
      </c>
      <c r="F2" s="69" t="s">
        <v>1134</v>
      </c>
      <c r="G2" s="69" t="s">
        <v>1131</v>
      </c>
      <c r="H2" s="71"/>
      <c r="I2" s="71"/>
    </row>
    <row r="3" spans="1:9" ht="48">
      <c r="A3" s="142" t="s">
        <v>415</v>
      </c>
      <c r="B3" s="142" t="s">
        <v>311</v>
      </c>
      <c r="C3" s="143" t="s">
        <v>416</v>
      </c>
      <c r="D3" s="85">
        <f>SUM(E3:F3)</f>
        <v>105.39</v>
      </c>
      <c r="E3" s="60">
        <v>84.311999999999998</v>
      </c>
      <c r="F3" s="60">
        <v>21.077999999999999</v>
      </c>
      <c r="G3" s="60" t="s">
        <v>1522</v>
      </c>
    </row>
    <row r="4" spans="1:9" s="144" customFormat="1" ht="30" customHeight="1">
      <c r="A4" s="704" t="s">
        <v>17</v>
      </c>
      <c r="B4" s="704"/>
      <c r="C4" s="704"/>
      <c r="D4" s="85">
        <f>SUM(D3:D3)</f>
        <v>105.39</v>
      </c>
      <c r="E4" s="85">
        <f>SUM(E3:E3)</f>
        <v>84.311999999999998</v>
      </c>
      <c r="F4" s="85">
        <f t="shared" ref="F4" si="0">SUM(F3:F3)</f>
        <v>21.077999999999999</v>
      </c>
      <c r="G4" s="85"/>
      <c r="H4" s="67"/>
      <c r="I4" s="77"/>
    </row>
    <row r="5" spans="1:9" s="132" customFormat="1">
      <c r="A5" s="133"/>
      <c r="B5" s="133"/>
      <c r="C5" s="118"/>
      <c r="D5" s="55"/>
      <c r="E5" s="59"/>
      <c r="F5" s="59"/>
      <c r="G5" s="59"/>
      <c r="H5" s="59"/>
      <c r="I5" s="59"/>
    </row>
    <row r="6" spans="1:9" s="132" customFormat="1">
      <c r="A6" s="696" t="s">
        <v>1143</v>
      </c>
      <c r="B6" s="697"/>
      <c r="C6" s="697"/>
      <c r="D6" s="697"/>
      <c r="E6" s="697"/>
      <c r="F6" s="697"/>
      <c r="G6" s="697"/>
      <c r="H6" s="59"/>
      <c r="I6" s="59"/>
    </row>
    <row r="7" spans="1:9" ht="32">
      <c r="A7" s="286" t="s">
        <v>0</v>
      </c>
      <c r="B7" s="646" t="s">
        <v>1</v>
      </c>
      <c r="C7" s="646" t="s">
        <v>2</v>
      </c>
      <c r="D7" s="139" t="s">
        <v>1127</v>
      </c>
      <c r="E7" s="69" t="s">
        <v>1133</v>
      </c>
      <c r="F7" s="69" t="s">
        <v>1134</v>
      </c>
      <c r="G7" s="69" t="s">
        <v>1131</v>
      </c>
    </row>
    <row r="8" spans="1:9" ht="48">
      <c r="A8" s="142" t="s">
        <v>411</v>
      </c>
      <c r="B8" s="142" t="s">
        <v>311</v>
      </c>
      <c r="C8" s="143" t="s">
        <v>412</v>
      </c>
      <c r="D8" s="85">
        <f>SUM(E8:F8)</f>
        <v>34.28</v>
      </c>
      <c r="E8" s="60">
        <v>27.443999999999999</v>
      </c>
      <c r="F8" s="60">
        <v>6.8360000000000003</v>
      </c>
      <c r="G8" s="60" t="s">
        <v>1520</v>
      </c>
    </row>
    <row r="9" spans="1:9" ht="176">
      <c r="A9" s="142" t="s">
        <v>413</v>
      </c>
      <c r="B9" s="142" t="s">
        <v>311</v>
      </c>
      <c r="C9" s="143" t="s">
        <v>414</v>
      </c>
      <c r="D9" s="85">
        <f>SUM(E9:F9)</f>
        <v>26.18</v>
      </c>
      <c r="E9" s="60">
        <v>20.943999999999999</v>
      </c>
      <c r="F9" s="60">
        <v>5.2359999999999998</v>
      </c>
      <c r="G9" s="60" t="s">
        <v>1521</v>
      </c>
    </row>
    <row r="10" spans="1:9" ht="36" customHeight="1">
      <c r="A10" s="734" t="s">
        <v>17</v>
      </c>
      <c r="B10" s="734"/>
      <c r="C10" s="734"/>
      <c r="D10" s="650">
        <f t="shared" ref="D10:F10" si="1">SUM(D8:D9)</f>
        <v>60.46</v>
      </c>
      <c r="E10" s="650">
        <f t="shared" si="1"/>
        <v>48.387999999999998</v>
      </c>
      <c r="F10" s="650">
        <f t="shared" si="1"/>
        <v>12.071999999999999</v>
      </c>
      <c r="G10" s="651"/>
    </row>
    <row r="11" spans="1:9" ht="17">
      <c r="A11" s="652"/>
      <c r="B11" s="652"/>
      <c r="C11" s="653"/>
      <c r="D11" s="654"/>
      <c r="E11" s="655"/>
      <c r="F11" s="655"/>
      <c r="G11" s="655"/>
    </row>
  </sheetData>
  <mergeCells count="4">
    <mergeCell ref="A4:C4"/>
    <mergeCell ref="A1:G1"/>
    <mergeCell ref="A6:G6"/>
    <mergeCell ref="A10:C10"/>
  </mergeCells>
  <pageMargins left="0.2" right="0.2" top="0.75" bottom="0.75" header="0.3" footer="0.3"/>
  <pageSetup paperSize="5" scale="92" fitToHeight="0" orientation="portrait" horizontalDpi="4294967293"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pageSetUpPr fitToPage="1"/>
  </sheetPr>
  <dimension ref="A1:P5"/>
  <sheetViews>
    <sheetView view="pageBreakPreview" zoomScale="125" zoomScaleNormal="100" workbookViewId="0">
      <selection activeCell="G18" sqref="G18"/>
    </sheetView>
  </sheetViews>
  <sheetFormatPr baseColWidth="10" defaultColWidth="9.1640625" defaultRowHeight="15"/>
  <cols>
    <col min="1" max="1" width="7.1640625" style="133" customWidth="1"/>
    <col min="2" max="2" width="7.33203125" style="133" customWidth="1"/>
    <col min="3" max="3" width="33.5" style="118" customWidth="1"/>
    <col min="4" max="4" width="10.33203125" style="56" customWidth="1"/>
    <col min="5" max="14" width="10.33203125" style="54" customWidth="1"/>
    <col min="15" max="15" width="6.6640625" style="54" customWidth="1"/>
    <col min="16" max="16" width="9.1640625" style="54"/>
    <col min="17" max="16384" width="9.1640625" style="118"/>
  </cols>
  <sheetData>
    <row r="1" spans="1:16" s="138" customFormat="1" ht="24" customHeight="1">
      <c r="A1" s="696" t="s">
        <v>1143</v>
      </c>
      <c r="B1" s="697"/>
      <c r="C1" s="697"/>
      <c r="D1" s="697"/>
      <c r="E1" s="697"/>
      <c r="F1" s="697"/>
      <c r="G1" s="697"/>
      <c r="H1" s="697"/>
      <c r="I1" s="697"/>
      <c r="J1" s="697"/>
      <c r="K1" s="697"/>
      <c r="L1" s="697"/>
      <c r="M1" s="697"/>
      <c r="N1" s="697"/>
      <c r="O1" s="141"/>
      <c r="P1" s="67"/>
    </row>
    <row r="2" spans="1:16" s="141" customFormat="1" ht="55.5" customHeight="1">
      <c r="A2" s="103" t="s">
        <v>0</v>
      </c>
      <c r="B2" s="104" t="s">
        <v>1</v>
      </c>
      <c r="C2" s="104" t="s">
        <v>2</v>
      </c>
      <c r="D2" s="105" t="s">
        <v>1127</v>
      </c>
      <c r="E2" s="139" t="s">
        <v>3</v>
      </c>
      <c r="F2" s="106" t="s">
        <v>4</v>
      </c>
      <c r="G2" s="106" t="s">
        <v>5</v>
      </c>
      <c r="H2" s="106" t="s">
        <v>6</v>
      </c>
      <c r="I2" s="106" t="s">
        <v>7</v>
      </c>
      <c r="J2" s="106" t="s">
        <v>8</v>
      </c>
      <c r="K2" s="106" t="s">
        <v>9</v>
      </c>
      <c r="L2" s="106" t="s">
        <v>10</v>
      </c>
      <c r="M2" s="106" t="s">
        <v>11</v>
      </c>
      <c r="N2" s="106" t="s">
        <v>12</v>
      </c>
      <c r="O2" s="71"/>
      <c r="P2" s="71"/>
    </row>
    <row r="3" spans="1:16" ht="16">
      <c r="A3" s="707" t="s">
        <v>411</v>
      </c>
      <c r="B3" s="142" t="s">
        <v>311</v>
      </c>
      <c r="C3" s="143" t="s">
        <v>412</v>
      </c>
      <c r="D3" s="85">
        <f>SUM(E3:N3)</f>
        <v>34.18</v>
      </c>
      <c r="E3" s="60"/>
      <c r="F3" s="60">
        <v>4.41</v>
      </c>
      <c r="G3" s="60">
        <v>3.85</v>
      </c>
      <c r="H3" s="60">
        <v>6.06</v>
      </c>
      <c r="I3" s="60">
        <v>3.3</v>
      </c>
      <c r="J3" s="60">
        <v>2.2000000000000002</v>
      </c>
      <c r="K3" s="60">
        <v>6.06</v>
      </c>
      <c r="L3" s="60">
        <v>3.3</v>
      </c>
      <c r="M3" s="60">
        <v>2.2000000000000002</v>
      </c>
      <c r="N3" s="60">
        <v>2.8</v>
      </c>
    </row>
    <row r="4" spans="1:16" ht="16">
      <c r="A4" s="708"/>
      <c r="B4" s="142" t="s">
        <v>311</v>
      </c>
      <c r="C4" s="143" t="s">
        <v>414</v>
      </c>
      <c r="D4" s="85">
        <f>SUM(E4:N4)</f>
        <v>26.28</v>
      </c>
      <c r="E4" s="60">
        <v>26.28</v>
      </c>
      <c r="F4" s="60"/>
      <c r="G4" s="60"/>
      <c r="H4" s="60"/>
      <c r="I4" s="60"/>
      <c r="J4" s="60"/>
      <c r="K4" s="60"/>
      <c r="L4" s="60"/>
      <c r="M4" s="60"/>
      <c r="N4" s="60"/>
    </row>
    <row r="5" spans="1:16" s="144" customFormat="1" ht="30" customHeight="1">
      <c r="A5" s="704" t="s">
        <v>17</v>
      </c>
      <c r="B5" s="704"/>
      <c r="C5" s="704"/>
      <c r="D5" s="85">
        <f t="shared" ref="D5:N5" si="0">SUM(D3:D4)</f>
        <v>60.46</v>
      </c>
      <c r="E5" s="85">
        <f t="shared" si="0"/>
        <v>26.28</v>
      </c>
      <c r="F5" s="85">
        <f t="shared" si="0"/>
        <v>4.41</v>
      </c>
      <c r="G5" s="85">
        <f t="shared" si="0"/>
        <v>3.85</v>
      </c>
      <c r="H5" s="85">
        <f t="shared" si="0"/>
        <v>6.06</v>
      </c>
      <c r="I5" s="85">
        <f t="shared" si="0"/>
        <v>3.3</v>
      </c>
      <c r="J5" s="85">
        <f t="shared" si="0"/>
        <v>2.2000000000000002</v>
      </c>
      <c r="K5" s="85">
        <f t="shared" si="0"/>
        <v>6.06</v>
      </c>
      <c r="L5" s="85">
        <f t="shared" si="0"/>
        <v>3.3</v>
      </c>
      <c r="M5" s="85">
        <f t="shared" si="0"/>
        <v>2.2000000000000002</v>
      </c>
      <c r="N5" s="85">
        <f t="shared" si="0"/>
        <v>2.8</v>
      </c>
      <c r="O5" s="67"/>
      <c r="P5" s="77"/>
    </row>
  </sheetData>
  <mergeCells count="3">
    <mergeCell ref="A5:C5"/>
    <mergeCell ref="A1:N1"/>
    <mergeCell ref="A3:A4"/>
  </mergeCells>
  <pageMargins left="0.2" right="0.2" top="0.75" bottom="0.75" header="0.3" footer="0.3"/>
  <pageSetup paperSize="9" scale="80" fitToHeight="0" orientation="landscape" horizontalDpi="4294967293"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pageSetUpPr fitToPage="1"/>
  </sheetPr>
  <dimension ref="A1:H5"/>
  <sheetViews>
    <sheetView view="pageBreakPreview" zoomScale="125" zoomScaleNormal="100" workbookViewId="0">
      <selection sqref="A1:G5"/>
    </sheetView>
  </sheetViews>
  <sheetFormatPr baseColWidth="10" defaultColWidth="9.1640625" defaultRowHeight="15"/>
  <cols>
    <col min="1" max="1" width="7.1640625" style="133" customWidth="1"/>
    <col min="2" max="2" width="7.33203125" style="133" customWidth="1"/>
    <col min="3" max="3" width="33.5" style="118" customWidth="1"/>
    <col min="4" max="4" width="11.1640625" style="56" customWidth="1"/>
    <col min="5" max="6" width="11.1640625" style="54" customWidth="1"/>
    <col min="7" max="7" width="27.1640625" style="54" customWidth="1"/>
    <col min="8" max="8" width="9.1640625" style="54"/>
    <col min="9" max="16384" width="9.1640625" style="118"/>
  </cols>
  <sheetData>
    <row r="1" spans="1:8" s="138" customFormat="1" ht="24" customHeight="1">
      <c r="A1" s="696" t="s">
        <v>1143</v>
      </c>
      <c r="B1" s="697"/>
      <c r="C1" s="697"/>
      <c r="D1" s="697"/>
      <c r="E1" s="697"/>
      <c r="F1" s="697"/>
      <c r="G1" s="697"/>
      <c r="H1" s="67"/>
    </row>
    <row r="2" spans="1:8" s="141" customFormat="1" ht="55.5" customHeight="1">
      <c r="A2" s="286" t="s">
        <v>0</v>
      </c>
      <c r="B2" s="428" t="s">
        <v>1</v>
      </c>
      <c r="C2" s="428" t="s">
        <v>2</v>
      </c>
      <c r="D2" s="139" t="s">
        <v>1127</v>
      </c>
      <c r="E2" s="69" t="s">
        <v>1133</v>
      </c>
      <c r="F2" s="69" t="s">
        <v>1134</v>
      </c>
      <c r="G2" s="69" t="s">
        <v>1131</v>
      </c>
      <c r="H2" s="71"/>
    </row>
    <row r="3" spans="1:8" ht="48">
      <c r="A3" s="142" t="s">
        <v>411</v>
      </c>
      <c r="B3" s="142" t="s">
        <v>311</v>
      </c>
      <c r="C3" s="143" t="s">
        <v>412</v>
      </c>
      <c r="D3" s="85">
        <f>SUM(E3:F3)</f>
        <v>34.28</v>
      </c>
      <c r="E3" s="60">
        <v>27.443999999999999</v>
      </c>
      <c r="F3" s="60">
        <v>6.8360000000000003</v>
      </c>
      <c r="G3" s="60" t="s">
        <v>1520</v>
      </c>
    </row>
    <row r="4" spans="1:8" ht="192">
      <c r="A4" s="142" t="s">
        <v>413</v>
      </c>
      <c r="B4" s="142" t="s">
        <v>311</v>
      </c>
      <c r="C4" s="143" t="s">
        <v>414</v>
      </c>
      <c r="D4" s="85">
        <f>SUM(E4:F4)</f>
        <v>26.18</v>
      </c>
      <c r="E4" s="60">
        <v>20.943999999999999</v>
      </c>
      <c r="F4" s="60">
        <v>5.2359999999999998</v>
      </c>
      <c r="G4" s="60" t="s">
        <v>1521</v>
      </c>
    </row>
    <row r="5" spans="1:8" s="144" customFormat="1" ht="30" customHeight="1">
      <c r="A5" s="704" t="s">
        <v>17</v>
      </c>
      <c r="B5" s="704"/>
      <c r="C5" s="704"/>
      <c r="D5" s="85">
        <f t="shared" ref="D5:F5" si="0">SUM(D3:D4)</f>
        <v>60.46</v>
      </c>
      <c r="E5" s="85">
        <f t="shared" si="0"/>
        <v>48.387999999999998</v>
      </c>
      <c r="F5" s="85">
        <f t="shared" si="0"/>
        <v>12.071999999999999</v>
      </c>
      <c r="G5" s="82"/>
      <c r="H5" s="77"/>
    </row>
  </sheetData>
  <mergeCells count="2">
    <mergeCell ref="A5:C5"/>
    <mergeCell ref="A1:G1"/>
  </mergeCells>
  <pageMargins left="0.2" right="0.2" top="0.75" bottom="0.75" header="0.3" footer="0.3"/>
  <pageSetup paperSize="5" scale="88" fitToHeight="0" orientation="portrait" horizontalDpi="4294967293"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dimension ref="A1:O18"/>
  <sheetViews>
    <sheetView workbookViewId="0">
      <selection activeCell="D16" sqref="D16"/>
    </sheetView>
  </sheetViews>
  <sheetFormatPr baseColWidth="10" defaultColWidth="9.1640625" defaultRowHeight="15"/>
  <cols>
    <col min="1" max="1" width="11.6640625" style="133" customWidth="1"/>
    <col min="2" max="2" width="11" style="133" bestFit="1" customWidth="1"/>
    <col min="3" max="3" width="37.6640625" style="118" customWidth="1"/>
    <col min="4" max="14" width="16.6640625" style="54" customWidth="1"/>
    <col min="15" max="15" width="9.1640625" style="54"/>
    <col min="16" max="16384" width="9.1640625" style="118"/>
  </cols>
  <sheetData>
    <row r="1" spans="1:15" s="138" customFormat="1" ht="24" customHeight="1">
      <c r="A1" s="696" t="s">
        <v>956</v>
      </c>
      <c r="B1" s="697"/>
      <c r="C1" s="697"/>
      <c r="D1" s="697"/>
      <c r="E1" s="99"/>
      <c r="F1" s="99"/>
      <c r="G1" s="99"/>
      <c r="H1" s="99"/>
      <c r="I1" s="99"/>
      <c r="J1" s="99"/>
      <c r="K1" s="99"/>
      <c r="L1" s="99"/>
      <c r="M1" s="99"/>
      <c r="N1" s="99"/>
      <c r="O1" s="67"/>
    </row>
    <row r="2" spans="1:15" s="141" customFormat="1" ht="55.5" customHeight="1">
      <c r="A2" s="103" t="s">
        <v>0</v>
      </c>
      <c r="B2" s="104" t="s">
        <v>1</v>
      </c>
      <c r="C2" s="104" t="s">
        <v>2</v>
      </c>
      <c r="D2" s="139" t="s">
        <v>1127</v>
      </c>
      <c r="E2" s="139" t="s">
        <v>3</v>
      </c>
      <c r="F2" s="139" t="s">
        <v>4</v>
      </c>
      <c r="G2" s="139" t="s">
        <v>5</v>
      </c>
      <c r="H2" s="139" t="s">
        <v>6</v>
      </c>
      <c r="I2" s="139" t="s">
        <v>7</v>
      </c>
      <c r="J2" s="139" t="s">
        <v>8</v>
      </c>
      <c r="K2" s="139" t="s">
        <v>9</v>
      </c>
      <c r="L2" s="139" t="s">
        <v>10</v>
      </c>
      <c r="M2" s="139" t="s">
        <v>11</v>
      </c>
      <c r="N2" s="139" t="s">
        <v>12</v>
      </c>
      <c r="O2" s="71"/>
    </row>
    <row r="3" spans="1:15" ht="35.25" customHeight="1">
      <c r="A3" s="203" t="s">
        <v>957</v>
      </c>
      <c r="B3" s="151" t="s">
        <v>311</v>
      </c>
      <c r="C3" s="143" t="s">
        <v>1100</v>
      </c>
      <c r="D3" s="208">
        <f>SUM(E3:N3)</f>
        <v>9</v>
      </c>
      <c r="E3" s="60">
        <v>9</v>
      </c>
      <c r="F3" s="60"/>
      <c r="G3" s="60"/>
      <c r="H3" s="60"/>
      <c r="I3" s="60"/>
      <c r="J3" s="60"/>
      <c r="K3" s="60"/>
      <c r="L3" s="60"/>
      <c r="M3" s="60"/>
      <c r="N3" s="60"/>
    </row>
    <row r="4" spans="1:15" ht="35.25" customHeight="1">
      <c r="A4" s="203" t="s">
        <v>958</v>
      </c>
      <c r="B4" s="151" t="s">
        <v>311</v>
      </c>
      <c r="C4" s="143" t="s">
        <v>1101</v>
      </c>
      <c r="D4" s="208">
        <f t="shared" ref="D4:D15" si="0">SUM(E4:N4)</f>
        <v>18.324969999999997</v>
      </c>
      <c r="E4" s="60">
        <v>1.5</v>
      </c>
      <c r="F4" s="523">
        <v>2.0840800000000002</v>
      </c>
      <c r="G4" s="523">
        <v>1.8975500000000001</v>
      </c>
      <c r="H4" s="523">
        <v>2.21949</v>
      </c>
      <c r="I4" s="523">
        <v>1.60989</v>
      </c>
      <c r="J4" s="523">
        <v>1.2376499999999999</v>
      </c>
      <c r="K4" s="523">
        <v>2.5747900000000001</v>
      </c>
      <c r="L4" s="523">
        <v>2.59551</v>
      </c>
      <c r="M4" s="523">
        <v>1.4702999999999999</v>
      </c>
      <c r="N4" s="523">
        <v>1.13571</v>
      </c>
    </row>
    <row r="5" spans="1:15" ht="35.25" customHeight="1">
      <c r="A5" s="203" t="s">
        <v>960</v>
      </c>
      <c r="B5" s="151" t="s">
        <v>311</v>
      </c>
      <c r="C5" s="143" t="s">
        <v>961</v>
      </c>
      <c r="D5" s="208">
        <f t="shared" si="0"/>
        <v>8.5000000000000018</v>
      </c>
      <c r="E5" s="60">
        <v>5.86</v>
      </c>
      <c r="F5" s="523">
        <v>0.36</v>
      </c>
      <c r="G5" s="523">
        <v>0.36</v>
      </c>
      <c r="H5" s="523">
        <v>0.36</v>
      </c>
      <c r="I5" s="523">
        <v>0.24</v>
      </c>
      <c r="J5" s="523">
        <v>0.24</v>
      </c>
      <c r="K5" s="523">
        <v>0.36</v>
      </c>
      <c r="L5" s="523">
        <v>0.24</v>
      </c>
      <c r="M5" s="523">
        <v>0.24</v>
      </c>
      <c r="N5" s="523">
        <v>0.24</v>
      </c>
    </row>
    <row r="6" spans="1:15" ht="35.25" customHeight="1">
      <c r="A6" s="203" t="s">
        <v>962</v>
      </c>
      <c r="B6" s="151" t="s">
        <v>311</v>
      </c>
      <c r="C6" s="205" t="s">
        <v>963</v>
      </c>
      <c r="D6" s="208">
        <f t="shared" si="0"/>
        <v>9.3000000000000007</v>
      </c>
      <c r="E6" s="60">
        <v>9.3000000000000007</v>
      </c>
      <c r="F6" s="60"/>
      <c r="G6" s="60"/>
      <c r="H6" s="60"/>
      <c r="I6" s="60"/>
      <c r="J6" s="60"/>
      <c r="K6" s="60"/>
      <c r="L6" s="60"/>
      <c r="M6" s="60"/>
      <c r="N6" s="60"/>
    </row>
    <row r="7" spans="1:15" ht="35.25" customHeight="1">
      <c r="A7" s="203" t="s">
        <v>964</v>
      </c>
      <c r="B7" s="151" t="s">
        <v>311</v>
      </c>
      <c r="C7" s="205" t="s">
        <v>965</v>
      </c>
      <c r="D7" s="208">
        <f t="shared" si="0"/>
        <v>7.05</v>
      </c>
      <c r="E7" s="60">
        <v>7.05</v>
      </c>
      <c r="F7" s="60"/>
      <c r="G7" s="60"/>
      <c r="H7" s="60"/>
      <c r="I7" s="60"/>
      <c r="J7" s="60"/>
      <c r="K7" s="60"/>
      <c r="L7" s="60"/>
      <c r="M7" s="60"/>
      <c r="N7" s="60"/>
    </row>
    <row r="8" spans="1:15" ht="35.25" customHeight="1">
      <c r="A8" s="203" t="s">
        <v>966</v>
      </c>
      <c r="B8" s="151" t="s">
        <v>311</v>
      </c>
      <c r="C8" s="143" t="s">
        <v>967</v>
      </c>
      <c r="D8" s="208">
        <f t="shared" si="0"/>
        <v>38.989959999999996</v>
      </c>
      <c r="E8" s="60">
        <v>5.44</v>
      </c>
      <c r="F8" s="523">
        <v>4.2893800000000004</v>
      </c>
      <c r="G8" s="523">
        <v>3.9583599999999999</v>
      </c>
      <c r="H8" s="523">
        <v>4.5263200000000001</v>
      </c>
      <c r="I8" s="523">
        <v>2.92326</v>
      </c>
      <c r="J8" s="523">
        <v>1.8451</v>
      </c>
      <c r="K8" s="523">
        <v>5.6265299999999998</v>
      </c>
      <c r="L8" s="523">
        <v>6.1836700000000002</v>
      </c>
      <c r="M8" s="523">
        <v>2.5402</v>
      </c>
      <c r="N8" s="523">
        <v>1.6571400000000001</v>
      </c>
    </row>
    <row r="9" spans="1:15" ht="35.25" customHeight="1">
      <c r="A9" s="203" t="s">
        <v>968</v>
      </c>
      <c r="B9" s="151" t="s">
        <v>311</v>
      </c>
      <c r="C9" s="143" t="s">
        <v>619</v>
      </c>
      <c r="D9" s="208">
        <f t="shared" si="0"/>
        <v>117</v>
      </c>
      <c r="E9" s="60">
        <v>117</v>
      </c>
      <c r="F9" s="60"/>
      <c r="G9" s="60"/>
      <c r="H9" s="60"/>
      <c r="I9" s="60"/>
      <c r="J9" s="60"/>
      <c r="K9" s="60"/>
      <c r="L9" s="60"/>
      <c r="M9" s="60"/>
      <c r="N9" s="60"/>
    </row>
    <row r="10" spans="1:15" ht="35.25" customHeight="1">
      <c r="A10" s="203" t="s">
        <v>1049</v>
      </c>
      <c r="B10" s="151" t="s">
        <v>311</v>
      </c>
      <c r="C10" s="143" t="s">
        <v>959</v>
      </c>
      <c r="D10" s="208">
        <f t="shared" si="0"/>
        <v>40.81</v>
      </c>
      <c r="E10" s="60">
        <v>0</v>
      </c>
      <c r="F10" s="523">
        <v>4.7699999999999996</v>
      </c>
      <c r="G10" s="523">
        <v>4.24</v>
      </c>
      <c r="H10" s="523">
        <v>7.42</v>
      </c>
      <c r="I10" s="523">
        <v>3.71</v>
      </c>
      <c r="J10" s="523">
        <v>3.71</v>
      </c>
      <c r="K10" s="523">
        <v>6.36</v>
      </c>
      <c r="L10" s="523">
        <v>4.24</v>
      </c>
      <c r="M10" s="523">
        <v>3.71</v>
      </c>
      <c r="N10" s="523">
        <v>2.65</v>
      </c>
    </row>
    <row r="11" spans="1:15" ht="35.25" customHeight="1">
      <c r="A11" s="203" t="s">
        <v>969</v>
      </c>
      <c r="B11" s="151" t="s">
        <v>311</v>
      </c>
      <c r="C11" s="143" t="s">
        <v>970</v>
      </c>
      <c r="D11" s="208">
        <f t="shared" si="0"/>
        <v>2.0000000000000004</v>
      </c>
      <c r="E11" s="60">
        <v>0.46</v>
      </c>
      <c r="F11" s="523">
        <v>0.18</v>
      </c>
      <c r="G11" s="523">
        <v>0.16</v>
      </c>
      <c r="H11" s="523">
        <v>0.28000000000000003</v>
      </c>
      <c r="I11" s="523">
        <v>0.14000000000000001</v>
      </c>
      <c r="J11" s="523">
        <v>0.14000000000000001</v>
      </c>
      <c r="K11" s="523">
        <v>0.24</v>
      </c>
      <c r="L11" s="523">
        <v>0.16</v>
      </c>
      <c r="M11" s="523">
        <v>0.1</v>
      </c>
      <c r="N11" s="523">
        <v>0.14000000000000001</v>
      </c>
    </row>
    <row r="12" spans="1:15" ht="35.25" customHeight="1">
      <c r="A12" s="203" t="s">
        <v>971</v>
      </c>
      <c r="B12" s="151" t="s">
        <v>311</v>
      </c>
      <c r="C12" s="143" t="s">
        <v>972</v>
      </c>
      <c r="D12" s="208">
        <f t="shared" si="0"/>
        <v>17.695</v>
      </c>
      <c r="E12" s="60">
        <v>5.72</v>
      </c>
      <c r="F12" s="523">
        <v>1.38</v>
      </c>
      <c r="G12" s="523">
        <v>1.28</v>
      </c>
      <c r="H12" s="523">
        <v>1.8049999999999999</v>
      </c>
      <c r="I12" s="523">
        <v>1.1950000000000001</v>
      </c>
      <c r="J12" s="523">
        <v>1.1950000000000001</v>
      </c>
      <c r="K12" s="523">
        <v>1.635</v>
      </c>
      <c r="L12" s="523">
        <v>1.28</v>
      </c>
      <c r="M12" s="523">
        <v>1.1950000000000001</v>
      </c>
      <c r="N12" s="523">
        <v>1.01</v>
      </c>
    </row>
    <row r="13" spans="1:15" ht="35.25" customHeight="1">
      <c r="A13" s="203" t="s">
        <v>973</v>
      </c>
      <c r="B13" s="151" t="s">
        <v>311</v>
      </c>
      <c r="C13" s="143" t="s">
        <v>974</v>
      </c>
      <c r="D13" s="208">
        <f t="shared" si="0"/>
        <v>0.2</v>
      </c>
      <c r="E13" s="60">
        <v>0.2</v>
      </c>
      <c r="F13" s="60"/>
      <c r="G13" s="60"/>
      <c r="H13" s="60"/>
      <c r="I13" s="60"/>
      <c r="J13" s="60"/>
      <c r="K13" s="60"/>
      <c r="L13" s="60"/>
      <c r="M13" s="60"/>
      <c r="N13" s="60"/>
    </row>
    <row r="14" spans="1:15" ht="35.25" customHeight="1">
      <c r="A14" s="203" t="s">
        <v>975</v>
      </c>
      <c r="B14" s="151" t="s">
        <v>311</v>
      </c>
      <c r="C14" s="143" t="s">
        <v>976</v>
      </c>
      <c r="D14" s="208">
        <f t="shared" si="0"/>
        <v>0.72</v>
      </c>
      <c r="E14" s="60">
        <v>0</v>
      </c>
      <c r="F14" s="60">
        <v>0.08</v>
      </c>
      <c r="G14" s="60">
        <v>0.08</v>
      </c>
      <c r="H14" s="60">
        <v>0.08</v>
      </c>
      <c r="I14" s="60">
        <v>0.08</v>
      </c>
      <c r="J14" s="60">
        <v>0.08</v>
      </c>
      <c r="K14" s="60">
        <v>0.08</v>
      </c>
      <c r="L14" s="60">
        <v>0.08</v>
      </c>
      <c r="M14" s="60">
        <v>0.08</v>
      </c>
      <c r="N14" s="60">
        <v>0.08</v>
      </c>
    </row>
    <row r="15" spans="1:15" ht="35.25" customHeight="1">
      <c r="A15" s="206" t="s">
        <v>977</v>
      </c>
      <c r="B15" s="151" t="s">
        <v>311</v>
      </c>
      <c r="C15" s="207" t="s">
        <v>978</v>
      </c>
      <c r="D15" s="208">
        <f t="shared" si="0"/>
        <v>3.26</v>
      </c>
      <c r="E15" s="60">
        <v>3.26</v>
      </c>
      <c r="F15" s="60"/>
      <c r="G15" s="60"/>
      <c r="H15" s="60"/>
      <c r="I15" s="60"/>
      <c r="J15" s="60"/>
      <c r="K15" s="60"/>
      <c r="L15" s="60"/>
      <c r="M15" s="60"/>
      <c r="N15" s="60"/>
    </row>
    <row r="16" spans="1:15" s="144" customFormat="1" ht="35.25" customHeight="1">
      <c r="A16" s="704" t="s">
        <v>17</v>
      </c>
      <c r="B16" s="704"/>
      <c r="C16" s="704"/>
      <c r="D16" s="85">
        <f>SUM(D3:D15)</f>
        <v>272.84993000000003</v>
      </c>
      <c r="E16" s="85">
        <f t="shared" ref="E16:N16" si="1">SUM(E3:E15)</f>
        <v>164.79</v>
      </c>
      <c r="F16" s="85">
        <f t="shared" si="1"/>
        <v>13.143459999999999</v>
      </c>
      <c r="G16" s="85">
        <f>SUM(G3:G15)</f>
        <v>11.975909999999999</v>
      </c>
      <c r="H16" s="85">
        <f t="shared" si="1"/>
        <v>16.690809999999999</v>
      </c>
      <c r="I16" s="85">
        <f t="shared" si="1"/>
        <v>9.8981500000000011</v>
      </c>
      <c r="J16" s="85">
        <f t="shared" si="1"/>
        <v>8.4477499999999992</v>
      </c>
      <c r="K16" s="85">
        <f t="shared" si="1"/>
        <v>16.87632</v>
      </c>
      <c r="L16" s="85">
        <f t="shared" si="1"/>
        <v>14.77918</v>
      </c>
      <c r="M16" s="85">
        <f>SUM(M3:M15)</f>
        <v>9.3354999999999997</v>
      </c>
      <c r="N16" s="85">
        <f t="shared" si="1"/>
        <v>6.9128499999999997</v>
      </c>
      <c r="O16" s="77"/>
    </row>
    <row r="17" spans="1:15" s="132" customFormat="1">
      <c r="A17" s="133"/>
      <c r="B17" s="133"/>
      <c r="C17" s="118"/>
      <c r="D17" s="59"/>
      <c r="E17" s="59"/>
      <c r="F17" s="59"/>
      <c r="G17" s="59"/>
      <c r="H17" s="59"/>
      <c r="I17" s="59"/>
      <c r="J17" s="59"/>
      <c r="K17" s="59"/>
      <c r="L17" s="59"/>
      <c r="M17" s="59"/>
      <c r="N17" s="59"/>
      <c r="O17" s="59"/>
    </row>
    <row r="18" spans="1:15" s="132" customFormat="1">
      <c r="A18" s="133"/>
      <c r="B18" s="133"/>
      <c r="C18" s="118"/>
      <c r="D18" s="59"/>
      <c r="E18" s="59"/>
      <c r="F18" s="59"/>
      <c r="G18" s="59"/>
      <c r="H18" s="59"/>
      <c r="I18" s="59"/>
      <c r="J18" s="59"/>
      <c r="K18" s="59"/>
      <c r="L18" s="59"/>
      <c r="M18" s="59"/>
      <c r="N18" s="59"/>
      <c r="O18" s="59"/>
    </row>
  </sheetData>
  <mergeCells count="2">
    <mergeCell ref="A16:C16"/>
    <mergeCell ref="A1:D1"/>
  </mergeCells>
  <pageMargins left="0.7" right="0.7" top="0.75" bottom="0.75" header="0.3" footer="0.3"/>
  <pageSetup paperSize="9"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7">
    <pageSetUpPr fitToPage="1"/>
  </sheetPr>
  <dimension ref="A1:H18"/>
  <sheetViews>
    <sheetView view="pageBreakPreview" zoomScale="94" zoomScaleNormal="100" workbookViewId="0">
      <selection activeCell="K7" sqref="K7"/>
    </sheetView>
  </sheetViews>
  <sheetFormatPr baseColWidth="10" defaultColWidth="9.1640625" defaultRowHeight="15"/>
  <cols>
    <col min="1" max="1" width="11" style="133" bestFit="1" customWidth="1"/>
    <col min="2" max="2" width="7.5" style="133" bestFit="1" customWidth="1"/>
    <col min="3" max="3" width="20.5" style="118" customWidth="1"/>
    <col min="4" max="6" width="12.33203125" style="54" customWidth="1"/>
    <col min="7" max="7" width="34.5" style="54" customWidth="1"/>
    <col min="8" max="8" width="9.1640625" style="54"/>
    <col min="9" max="16384" width="9.1640625" style="118"/>
  </cols>
  <sheetData>
    <row r="1" spans="1:8" s="138" customFormat="1" ht="24" customHeight="1">
      <c r="A1" s="696" t="s">
        <v>1144</v>
      </c>
      <c r="B1" s="697"/>
      <c r="C1" s="697"/>
      <c r="D1" s="697"/>
      <c r="E1" s="697"/>
      <c r="F1" s="697"/>
      <c r="G1" s="697"/>
      <c r="H1" s="67"/>
    </row>
    <row r="2" spans="1:8" s="141" customFormat="1" ht="55.5" customHeight="1">
      <c r="A2" s="103" t="s">
        <v>0</v>
      </c>
      <c r="B2" s="104" t="s">
        <v>1</v>
      </c>
      <c r="C2" s="104" t="s">
        <v>2</v>
      </c>
      <c r="D2" s="139" t="s">
        <v>1127</v>
      </c>
      <c r="E2" s="69" t="s">
        <v>1133</v>
      </c>
      <c r="F2" s="69" t="s">
        <v>1134</v>
      </c>
      <c r="G2" s="69" t="s">
        <v>1131</v>
      </c>
      <c r="H2" s="71"/>
    </row>
    <row r="3" spans="1:8" ht="48">
      <c r="A3" s="203" t="s">
        <v>957</v>
      </c>
      <c r="B3" s="399" t="s">
        <v>311</v>
      </c>
      <c r="C3" s="143" t="s">
        <v>1100</v>
      </c>
      <c r="D3" s="208">
        <f>SUM(E3:F3)</f>
        <v>9</v>
      </c>
      <c r="E3" s="60">
        <v>9</v>
      </c>
      <c r="F3" s="308"/>
      <c r="G3" s="60" t="s">
        <v>1341</v>
      </c>
    </row>
    <row r="4" spans="1:8" ht="208">
      <c r="A4" s="203" t="s">
        <v>958</v>
      </c>
      <c r="B4" s="399" t="s">
        <v>311</v>
      </c>
      <c r="C4" s="143" t="s">
        <v>1101</v>
      </c>
      <c r="D4" s="208">
        <f t="shared" ref="D4:D15" si="0">SUM(E4:F4)</f>
        <v>18.32</v>
      </c>
      <c r="E4" s="308">
        <v>18.32</v>
      </c>
      <c r="F4" s="422"/>
      <c r="G4" s="136" t="s">
        <v>1347</v>
      </c>
    </row>
    <row r="5" spans="1:8" ht="128">
      <c r="A5" s="203" t="s">
        <v>960</v>
      </c>
      <c r="B5" s="399" t="s">
        <v>311</v>
      </c>
      <c r="C5" s="143" t="s">
        <v>961</v>
      </c>
      <c r="D5" s="208">
        <f t="shared" si="0"/>
        <v>8.5</v>
      </c>
      <c r="E5" s="308">
        <v>8.5</v>
      </c>
      <c r="F5" s="422"/>
      <c r="G5" s="136" t="s">
        <v>1655</v>
      </c>
    </row>
    <row r="6" spans="1:8" ht="96">
      <c r="A6" s="203" t="s">
        <v>962</v>
      </c>
      <c r="B6" s="399" t="s">
        <v>311</v>
      </c>
      <c r="C6" s="205" t="s">
        <v>963</v>
      </c>
      <c r="D6" s="208">
        <f t="shared" si="0"/>
        <v>9.3000000000000007</v>
      </c>
      <c r="E6" s="308">
        <v>9.3000000000000007</v>
      </c>
      <c r="F6" s="308"/>
      <c r="G6" s="60" t="s">
        <v>1342</v>
      </c>
    </row>
    <row r="7" spans="1:8" ht="64">
      <c r="A7" s="203" t="s">
        <v>964</v>
      </c>
      <c r="B7" s="399" t="s">
        <v>311</v>
      </c>
      <c r="C7" s="205" t="s">
        <v>965</v>
      </c>
      <c r="D7" s="208">
        <f t="shared" si="0"/>
        <v>7.05</v>
      </c>
      <c r="E7" s="308">
        <v>7.05</v>
      </c>
      <c r="F7" s="308"/>
      <c r="G7" s="60" t="s">
        <v>1343</v>
      </c>
    </row>
    <row r="8" spans="1:8" ht="350">
      <c r="A8" s="203" t="s">
        <v>966</v>
      </c>
      <c r="B8" s="399" t="s">
        <v>311</v>
      </c>
      <c r="C8" s="143" t="s">
        <v>967</v>
      </c>
      <c r="D8" s="208">
        <f t="shared" si="0"/>
        <v>38.99</v>
      </c>
      <c r="E8" s="308">
        <v>38.99</v>
      </c>
      <c r="F8" s="422"/>
      <c r="G8" s="136" t="s">
        <v>1348</v>
      </c>
    </row>
    <row r="9" spans="1:8" ht="240">
      <c r="A9" s="203" t="s">
        <v>968</v>
      </c>
      <c r="B9" s="399" t="s">
        <v>311</v>
      </c>
      <c r="C9" s="143" t="s">
        <v>619</v>
      </c>
      <c r="D9" s="208">
        <f t="shared" si="0"/>
        <v>117</v>
      </c>
      <c r="E9" s="308">
        <v>117</v>
      </c>
      <c r="F9" s="308"/>
      <c r="G9" s="60" t="s">
        <v>1349</v>
      </c>
    </row>
    <row r="10" spans="1:8" ht="160">
      <c r="A10" s="203" t="s">
        <v>1049</v>
      </c>
      <c r="B10" s="399" t="s">
        <v>311</v>
      </c>
      <c r="C10" s="143" t="s">
        <v>959</v>
      </c>
      <c r="D10" s="208">
        <f t="shared" si="0"/>
        <v>40.81</v>
      </c>
      <c r="E10" s="308"/>
      <c r="F10" s="422">
        <v>40.81</v>
      </c>
      <c r="G10" s="136" t="s">
        <v>1657</v>
      </c>
    </row>
    <row r="11" spans="1:8" ht="64">
      <c r="A11" s="203" t="s">
        <v>969</v>
      </c>
      <c r="B11" s="399" t="s">
        <v>311</v>
      </c>
      <c r="C11" s="143" t="s">
        <v>970</v>
      </c>
      <c r="D11" s="208">
        <f t="shared" si="0"/>
        <v>2</v>
      </c>
      <c r="E11" s="308">
        <v>2</v>
      </c>
      <c r="F11" s="422"/>
      <c r="G11" s="136" t="s">
        <v>1656</v>
      </c>
    </row>
    <row r="12" spans="1:8" ht="160">
      <c r="A12" s="203" t="s">
        <v>971</v>
      </c>
      <c r="B12" s="399" t="s">
        <v>311</v>
      </c>
      <c r="C12" s="143" t="s">
        <v>972</v>
      </c>
      <c r="D12" s="208">
        <f t="shared" si="0"/>
        <v>17.7</v>
      </c>
      <c r="E12" s="308"/>
      <c r="F12" s="422">
        <v>17.7</v>
      </c>
      <c r="G12" s="136" t="s">
        <v>1350</v>
      </c>
    </row>
    <row r="13" spans="1:8" ht="16">
      <c r="A13" s="203" t="s">
        <v>973</v>
      </c>
      <c r="B13" s="399" t="s">
        <v>311</v>
      </c>
      <c r="C13" s="143" t="s">
        <v>974</v>
      </c>
      <c r="D13" s="208">
        <f t="shared" si="0"/>
        <v>0.2</v>
      </c>
      <c r="E13" s="308">
        <v>0.2</v>
      </c>
      <c r="F13" s="308"/>
      <c r="G13" s="60" t="s">
        <v>1344</v>
      </c>
    </row>
    <row r="14" spans="1:8" ht="32">
      <c r="A14" s="203" t="s">
        <v>975</v>
      </c>
      <c r="B14" s="399" t="s">
        <v>311</v>
      </c>
      <c r="C14" s="143" t="s">
        <v>976</v>
      </c>
      <c r="D14" s="208">
        <f t="shared" si="0"/>
        <v>0.72</v>
      </c>
      <c r="E14" s="308">
        <v>0.72</v>
      </c>
      <c r="F14" s="308"/>
      <c r="G14" s="60" t="s">
        <v>1345</v>
      </c>
    </row>
    <row r="15" spans="1:8" ht="32">
      <c r="A15" s="206" t="s">
        <v>977</v>
      </c>
      <c r="B15" s="399" t="s">
        <v>311</v>
      </c>
      <c r="C15" s="207" t="s">
        <v>978</v>
      </c>
      <c r="D15" s="208">
        <f t="shared" si="0"/>
        <v>3.26</v>
      </c>
      <c r="E15" s="308">
        <v>3.26</v>
      </c>
      <c r="F15" s="308"/>
      <c r="G15" s="60" t="s">
        <v>1346</v>
      </c>
    </row>
    <row r="16" spans="1:8" s="144" customFormat="1" ht="35.25" customHeight="1">
      <c r="A16" s="704" t="s">
        <v>17</v>
      </c>
      <c r="B16" s="704"/>
      <c r="C16" s="704"/>
      <c r="D16" s="85">
        <f>SUM(D3:D15)</f>
        <v>272.85000000000002</v>
      </c>
      <c r="E16" s="85">
        <f t="shared" ref="E16:F16" si="1">SUM(E3:E15)</f>
        <v>214.33999999999997</v>
      </c>
      <c r="F16" s="85">
        <f t="shared" si="1"/>
        <v>58.510000000000005</v>
      </c>
      <c r="G16" s="85"/>
      <c r="H16" s="77"/>
    </row>
    <row r="17" spans="1:8" s="132" customFormat="1">
      <c r="A17" s="133"/>
      <c r="B17" s="133"/>
      <c r="C17" s="118"/>
      <c r="D17" s="59"/>
      <c r="E17" s="59"/>
      <c r="F17" s="59"/>
      <c r="G17" s="59"/>
      <c r="H17" s="59"/>
    </row>
    <row r="18" spans="1:8" s="132" customFormat="1">
      <c r="A18" s="133"/>
      <c r="B18" s="133"/>
      <c r="C18" s="118"/>
      <c r="D18" s="59"/>
      <c r="E18" s="59"/>
      <c r="F18" s="59"/>
      <c r="G18" s="59"/>
      <c r="H18" s="59"/>
    </row>
  </sheetData>
  <mergeCells count="2">
    <mergeCell ref="A16:C16"/>
    <mergeCell ref="A1:G1"/>
  </mergeCells>
  <pageMargins left="0.7" right="0.7" top="0.75" bottom="0.75" header="0.3" footer="0.3"/>
  <pageSetup paperSize="5" scale="77"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J46"/>
  <sheetViews>
    <sheetView view="pageBreakPreview" zoomScale="85" zoomScaleNormal="110" zoomScaleSheetLayoutView="85" workbookViewId="0">
      <pane ySplit="3" topLeftCell="A12" activePane="bottomLeft" state="frozen"/>
      <selection activeCell="I10" sqref="I10"/>
      <selection pane="bottomLeft" activeCell="N30" sqref="N30"/>
    </sheetView>
  </sheetViews>
  <sheetFormatPr baseColWidth="10" defaultColWidth="8.83203125" defaultRowHeight="16"/>
  <cols>
    <col min="1" max="1" width="5.6640625" style="13" bestFit="1" customWidth="1"/>
    <col min="2" max="2" width="6.6640625" style="13" customWidth="1"/>
    <col min="3" max="3" width="22.1640625" style="5" customWidth="1"/>
    <col min="4" max="6" width="12.83203125" style="14" customWidth="1"/>
    <col min="7" max="7" width="11.83203125" style="15" customWidth="1"/>
    <col min="8" max="8" width="13" style="15" customWidth="1"/>
    <col min="9" max="9" width="11.83203125" style="15" customWidth="1"/>
    <col min="10" max="10" width="17.83203125" style="5" customWidth="1"/>
    <col min="11" max="16384" width="8.83203125" style="5"/>
  </cols>
  <sheetData>
    <row r="1" spans="1:10" ht="17">
      <c r="J1" s="658">
        <v>3</v>
      </c>
    </row>
    <row r="2" spans="1:10" ht="20.25" customHeight="1">
      <c r="A2" s="676" t="s">
        <v>1732</v>
      </c>
      <c r="B2" s="676"/>
      <c r="C2" s="676"/>
      <c r="D2" s="676"/>
      <c r="E2" s="676"/>
      <c r="F2" s="676"/>
      <c r="G2" s="676"/>
      <c r="H2" s="676"/>
      <c r="I2" s="676"/>
      <c r="J2" s="676"/>
    </row>
    <row r="3" spans="1:10" s="6" customFormat="1" ht="85">
      <c r="A3" s="644" t="s">
        <v>28</v>
      </c>
      <c r="B3" s="641" t="s">
        <v>1010</v>
      </c>
      <c r="C3" s="644" t="s">
        <v>29</v>
      </c>
      <c r="D3" s="641" t="s">
        <v>1028</v>
      </c>
      <c r="E3" s="641" t="s">
        <v>1029</v>
      </c>
      <c r="F3" s="641" t="s">
        <v>1638</v>
      </c>
      <c r="G3" s="34" t="s">
        <v>1639</v>
      </c>
      <c r="H3" s="34" t="s">
        <v>1035</v>
      </c>
      <c r="I3" s="34" t="s">
        <v>1640</v>
      </c>
      <c r="J3" s="34" t="s">
        <v>1641</v>
      </c>
    </row>
    <row r="4" spans="1:10" s="9" customFormat="1" ht="26.25" customHeight="1">
      <c r="A4" s="642">
        <v>1</v>
      </c>
      <c r="B4" s="667" t="s">
        <v>18</v>
      </c>
      <c r="C4" s="7" t="s">
        <v>32</v>
      </c>
      <c r="D4" s="8">
        <f>RCH!D100</f>
        <v>696.23549999999955</v>
      </c>
      <c r="E4" s="8">
        <f>RCH!D101</f>
        <v>368.34890000000001</v>
      </c>
      <c r="F4" s="8">
        <f>RCH!D99</f>
        <v>1064.5843999999995</v>
      </c>
      <c r="G4" s="675">
        <f>SUM(F4:F9)</f>
        <v>1905.5103999999994</v>
      </c>
      <c r="H4" s="675">
        <v>872.2</v>
      </c>
      <c r="I4" s="675">
        <f>G4+H4</f>
        <v>2777.7103999999995</v>
      </c>
      <c r="J4" s="677">
        <f>I4+I11+I28+I35+I46</f>
        <v>14565.71377</v>
      </c>
    </row>
    <row r="5" spans="1:10" s="9" customFormat="1" ht="26.25" customHeight="1">
      <c r="A5" s="642">
        <v>2</v>
      </c>
      <c r="B5" s="667"/>
      <c r="C5" s="7" t="s">
        <v>33</v>
      </c>
      <c r="D5" s="8">
        <f>'RKSK &amp; SHP'!D36</f>
        <v>158.92399999999998</v>
      </c>
      <c r="E5" s="8">
        <f>'RKSK &amp; SHP'!D37</f>
        <v>115.69</v>
      </c>
      <c r="F5" s="8">
        <f>'RKSK &amp; SHP'!D35</f>
        <v>274.61399999999998</v>
      </c>
      <c r="G5" s="675"/>
      <c r="H5" s="675"/>
      <c r="I5" s="675"/>
      <c r="J5" s="677"/>
    </row>
    <row r="6" spans="1:10" s="9" customFormat="1" ht="26.25" customHeight="1">
      <c r="A6" s="642">
        <v>3</v>
      </c>
      <c r="B6" s="667"/>
      <c r="C6" s="7" t="s">
        <v>34</v>
      </c>
      <c r="D6" s="8">
        <f>RBSK!D23</f>
        <v>224.994</v>
      </c>
      <c r="E6" s="8">
        <f>RBSK!D24</f>
        <v>70.200000000000017</v>
      </c>
      <c r="F6" s="8">
        <f>RBSK!D22</f>
        <v>295.19400000000002</v>
      </c>
      <c r="G6" s="675"/>
      <c r="H6" s="675"/>
      <c r="I6" s="675"/>
      <c r="J6" s="677"/>
    </row>
    <row r="7" spans="1:10" s="9" customFormat="1" ht="26.25" customHeight="1">
      <c r="A7" s="642">
        <v>4</v>
      </c>
      <c r="B7" s="667"/>
      <c r="C7" s="7" t="s">
        <v>35</v>
      </c>
      <c r="D7" s="8">
        <f>EPI!D28</f>
        <v>244.02800000000002</v>
      </c>
      <c r="E7" s="8">
        <f>EPI!D29</f>
        <v>16.769999999999982</v>
      </c>
      <c r="F7" s="8">
        <f>+EPI!D27</f>
        <v>260.798</v>
      </c>
      <c r="G7" s="675"/>
      <c r="H7" s="675"/>
      <c r="I7" s="675"/>
      <c r="J7" s="677"/>
    </row>
    <row r="8" spans="1:10" s="9" customFormat="1" ht="26.25" customHeight="1">
      <c r="A8" s="642">
        <v>5</v>
      </c>
      <c r="B8" s="667"/>
      <c r="C8" s="7" t="s">
        <v>36</v>
      </c>
      <c r="D8" s="8">
        <f>PNDT!D3</f>
        <v>3.23</v>
      </c>
      <c r="E8" s="8">
        <f>PNDT!D4</f>
        <v>0.5</v>
      </c>
      <c r="F8" s="8">
        <f>PNDT!D5</f>
        <v>3.73</v>
      </c>
      <c r="G8" s="675"/>
      <c r="H8" s="675"/>
      <c r="I8" s="675"/>
      <c r="J8" s="677"/>
    </row>
    <row r="9" spans="1:10" s="9" customFormat="1" ht="26.25" customHeight="1">
      <c r="A9" s="642">
        <v>6</v>
      </c>
      <c r="B9" s="667"/>
      <c r="C9" s="7" t="s">
        <v>37</v>
      </c>
      <c r="D9" s="8">
        <f>NIDDCP!D9</f>
        <v>4.5900000000000007</v>
      </c>
      <c r="E9" s="8">
        <f>NIDDCP!D10</f>
        <v>2</v>
      </c>
      <c r="F9" s="8">
        <f>NIDDCP!D8</f>
        <v>6.5900000000000007</v>
      </c>
      <c r="G9" s="675"/>
      <c r="H9" s="675"/>
      <c r="I9" s="675"/>
      <c r="J9" s="677"/>
    </row>
    <row r="10" spans="1:10" s="6" customFormat="1" ht="68">
      <c r="A10" s="644" t="s">
        <v>28</v>
      </c>
      <c r="B10" s="641" t="s">
        <v>1010</v>
      </c>
      <c r="C10" s="644" t="s">
        <v>29</v>
      </c>
      <c r="D10" s="672" t="s">
        <v>311</v>
      </c>
      <c r="E10" s="672"/>
      <c r="F10" s="672"/>
      <c r="G10" s="34" t="s">
        <v>1642</v>
      </c>
      <c r="H10" s="34" t="s">
        <v>1030</v>
      </c>
      <c r="I10" s="34" t="s">
        <v>1643</v>
      </c>
      <c r="J10" s="677"/>
    </row>
    <row r="11" spans="1:10" s="9" customFormat="1" ht="26.25" customHeight="1">
      <c r="A11" s="642">
        <v>7</v>
      </c>
      <c r="B11" s="673" t="s">
        <v>311</v>
      </c>
      <c r="C11" s="7" t="s">
        <v>38</v>
      </c>
      <c r="D11" s="671">
        <f>'CP &amp; Untied Funds'!D25</f>
        <v>582.07043999999996</v>
      </c>
      <c r="E11" s="671"/>
      <c r="F11" s="671"/>
      <c r="G11" s="675">
        <f>SUM(D11:F26)</f>
        <v>4161.4853700000003</v>
      </c>
      <c r="H11" s="675">
        <v>4491.8</v>
      </c>
      <c r="I11" s="675">
        <f>G11+H11</f>
        <v>8653.2853700000014</v>
      </c>
      <c r="J11" s="677"/>
    </row>
    <row r="12" spans="1:10" s="9" customFormat="1" ht="26.25" customHeight="1">
      <c r="A12" s="642">
        <v>8</v>
      </c>
      <c r="B12" s="673"/>
      <c r="C12" s="7" t="s">
        <v>39</v>
      </c>
      <c r="D12" s="671">
        <f>'CP &amp; Untied Funds'!D36</f>
        <v>413.53500000000003</v>
      </c>
      <c r="E12" s="671"/>
      <c r="F12" s="671"/>
      <c r="G12" s="675"/>
      <c r="H12" s="675"/>
      <c r="I12" s="675"/>
      <c r="J12" s="677"/>
    </row>
    <row r="13" spans="1:10" s="9" customFormat="1" ht="26.25" customHeight="1">
      <c r="A13" s="642">
        <v>9</v>
      </c>
      <c r="B13" s="673"/>
      <c r="C13" s="7" t="s">
        <v>40</v>
      </c>
      <c r="D13" s="671">
        <f>CEA!D6</f>
        <v>9.5299999999999976</v>
      </c>
      <c r="E13" s="671"/>
      <c r="F13" s="671"/>
      <c r="G13" s="675"/>
      <c r="H13" s="675"/>
      <c r="I13" s="675"/>
      <c r="J13" s="677"/>
    </row>
    <row r="14" spans="1:10" s="9" customFormat="1" ht="26.25" customHeight="1">
      <c r="A14" s="642">
        <v>10</v>
      </c>
      <c r="B14" s="673"/>
      <c r="C14" s="7" t="s">
        <v>41</v>
      </c>
      <c r="D14" s="671">
        <f>IEC!D10</f>
        <v>30.2</v>
      </c>
      <c r="E14" s="671"/>
      <c r="F14" s="671"/>
      <c r="G14" s="675"/>
      <c r="H14" s="675"/>
      <c r="I14" s="675"/>
      <c r="J14" s="677"/>
    </row>
    <row r="15" spans="1:10" s="9" customFormat="1" ht="26.25" customHeight="1">
      <c r="A15" s="642">
        <v>11</v>
      </c>
      <c r="B15" s="673"/>
      <c r="C15" s="7" t="s">
        <v>42</v>
      </c>
      <c r="D15" s="671">
        <f>MMU!D4</f>
        <v>105.39</v>
      </c>
      <c r="E15" s="671"/>
      <c r="F15" s="671"/>
      <c r="G15" s="675"/>
      <c r="H15" s="675"/>
      <c r="I15" s="675"/>
      <c r="J15" s="677"/>
    </row>
    <row r="16" spans="1:10" s="9" customFormat="1" ht="26.25" customHeight="1">
      <c r="A16" s="642">
        <v>12</v>
      </c>
      <c r="B16" s="673"/>
      <c r="C16" s="7" t="s">
        <v>43</v>
      </c>
      <c r="D16" s="671">
        <f>NAS!D5</f>
        <v>60.46</v>
      </c>
      <c r="E16" s="671"/>
      <c r="F16" s="671"/>
      <c r="G16" s="675"/>
      <c r="H16" s="675"/>
      <c r="I16" s="675"/>
      <c r="J16" s="677"/>
    </row>
    <row r="17" spans="1:10" s="9" customFormat="1" ht="26.25" customHeight="1">
      <c r="A17" s="642">
        <v>13</v>
      </c>
      <c r="B17" s="673"/>
      <c r="C17" s="7" t="s">
        <v>44</v>
      </c>
      <c r="D17" s="671">
        <f>QA!D16</f>
        <v>272.84993000000003</v>
      </c>
      <c r="E17" s="671"/>
      <c r="F17" s="671"/>
      <c r="G17" s="675"/>
      <c r="H17" s="675"/>
      <c r="I17" s="675"/>
      <c r="J17" s="677"/>
    </row>
    <row r="18" spans="1:10" s="9" customFormat="1" ht="26.25" customHeight="1">
      <c r="A18" s="642">
        <v>14</v>
      </c>
      <c r="B18" s="673"/>
      <c r="C18" s="7" t="s">
        <v>45</v>
      </c>
      <c r="D18" s="671">
        <f>'M&amp;E'!D14</f>
        <v>82.1</v>
      </c>
      <c r="E18" s="671"/>
      <c r="F18" s="671"/>
      <c r="G18" s="675"/>
      <c r="H18" s="675"/>
      <c r="I18" s="675"/>
      <c r="J18" s="677"/>
    </row>
    <row r="19" spans="1:10" s="9" customFormat="1" ht="34">
      <c r="A19" s="642">
        <v>15</v>
      </c>
      <c r="B19" s="673"/>
      <c r="C19" s="8" t="s">
        <v>46</v>
      </c>
      <c r="D19" s="671">
        <f>FDSI!D5</f>
        <v>347.89</v>
      </c>
      <c r="E19" s="671"/>
      <c r="F19" s="671"/>
      <c r="G19" s="675"/>
      <c r="H19" s="675"/>
      <c r="I19" s="675"/>
      <c r="J19" s="677"/>
    </row>
    <row r="20" spans="1:10" s="9" customFormat="1" ht="26.25" customHeight="1">
      <c r="A20" s="642">
        <v>16</v>
      </c>
      <c r="B20" s="673"/>
      <c r="C20" s="7" t="s">
        <v>47</v>
      </c>
      <c r="D20" s="671">
        <f>FDSI!D4</f>
        <v>632.61</v>
      </c>
      <c r="E20" s="671"/>
      <c r="F20" s="671"/>
      <c r="G20" s="675"/>
      <c r="H20" s="675"/>
      <c r="I20" s="675"/>
      <c r="J20" s="677"/>
    </row>
    <row r="21" spans="1:10" s="9" customFormat="1" ht="26.25" customHeight="1">
      <c r="A21" s="642">
        <v>17</v>
      </c>
      <c r="B21" s="673"/>
      <c r="C21" s="7" t="s">
        <v>49</v>
      </c>
      <c r="D21" s="671">
        <f>FDSI!D6+FDSI!D7</f>
        <v>24.660000000000004</v>
      </c>
      <c r="E21" s="671"/>
      <c r="F21" s="671"/>
      <c r="G21" s="675"/>
      <c r="H21" s="675"/>
      <c r="I21" s="675"/>
      <c r="J21" s="677"/>
    </row>
    <row r="22" spans="1:10" s="9" customFormat="1" ht="26.25" customHeight="1">
      <c r="A22" s="642">
        <v>18</v>
      </c>
      <c r="B22" s="673"/>
      <c r="C22" s="10" t="s">
        <v>50</v>
      </c>
      <c r="D22" s="671">
        <f>HWC!D16</f>
        <v>1449.88</v>
      </c>
      <c r="E22" s="671"/>
      <c r="F22" s="671"/>
      <c r="G22" s="675"/>
      <c r="H22" s="675"/>
      <c r="I22" s="675"/>
      <c r="J22" s="677"/>
    </row>
    <row r="23" spans="1:10" s="9" customFormat="1" ht="26.25" customHeight="1">
      <c r="A23" s="642">
        <v>19</v>
      </c>
      <c r="B23" s="673"/>
      <c r="C23" s="7" t="s">
        <v>54</v>
      </c>
      <c r="D23" s="671">
        <f>SBC!D14</f>
        <v>32.86</v>
      </c>
      <c r="E23" s="671"/>
      <c r="F23" s="671"/>
      <c r="G23" s="675"/>
      <c r="H23" s="675"/>
      <c r="I23" s="675"/>
      <c r="J23" s="677"/>
    </row>
    <row r="24" spans="1:10" s="9" customFormat="1" ht="34">
      <c r="A24" s="642">
        <v>20</v>
      </c>
      <c r="B24" s="673"/>
      <c r="C24" s="11" t="s">
        <v>56</v>
      </c>
      <c r="D24" s="671">
        <v>28</v>
      </c>
      <c r="E24" s="671"/>
      <c r="F24" s="671"/>
      <c r="G24" s="675"/>
      <c r="H24" s="675"/>
      <c r="I24" s="675"/>
      <c r="J24" s="677"/>
    </row>
    <row r="25" spans="1:10" s="9" customFormat="1" ht="34">
      <c r="A25" s="642">
        <v>21</v>
      </c>
      <c r="B25" s="673"/>
      <c r="C25" s="11" t="s">
        <v>328</v>
      </c>
      <c r="D25" s="671">
        <v>61</v>
      </c>
      <c r="E25" s="671"/>
      <c r="F25" s="671"/>
      <c r="G25" s="675"/>
      <c r="H25" s="675"/>
      <c r="I25" s="675"/>
      <c r="J25" s="677"/>
    </row>
    <row r="26" spans="1:10" s="9" customFormat="1" ht="17">
      <c r="A26" s="642">
        <v>22</v>
      </c>
      <c r="B26" s="673"/>
      <c r="C26" s="11" t="s">
        <v>57</v>
      </c>
      <c r="D26" s="671">
        <v>28.45</v>
      </c>
      <c r="E26" s="671"/>
      <c r="F26" s="671"/>
      <c r="G26" s="675"/>
      <c r="H26" s="675"/>
      <c r="I26" s="675"/>
      <c r="J26" s="677"/>
    </row>
    <row r="27" spans="1:10" s="6" customFormat="1" ht="68">
      <c r="A27" s="644" t="s">
        <v>28</v>
      </c>
      <c r="B27" s="641" t="s">
        <v>1010</v>
      </c>
      <c r="C27" s="644" t="s">
        <v>29</v>
      </c>
      <c r="D27" s="641" t="s">
        <v>1031</v>
      </c>
      <c r="E27" s="641" t="s">
        <v>1029</v>
      </c>
      <c r="F27" s="641" t="s">
        <v>1638</v>
      </c>
      <c r="G27" s="34" t="s">
        <v>1644</v>
      </c>
      <c r="H27" s="34" t="s">
        <v>1032</v>
      </c>
      <c r="I27" s="34" t="s">
        <v>1645</v>
      </c>
      <c r="J27" s="677"/>
    </row>
    <row r="28" spans="1:10" s="9" customFormat="1" ht="26.25" customHeight="1">
      <c r="A28" s="642">
        <v>23</v>
      </c>
      <c r="B28" s="673" t="s">
        <v>23</v>
      </c>
      <c r="C28" s="7" t="s">
        <v>58</v>
      </c>
      <c r="D28" s="8">
        <f>IDSP!D13</f>
        <v>33.129999999999995</v>
      </c>
      <c r="E28" s="8">
        <f t="shared" ref="E28:E33" si="0">F28-D28</f>
        <v>3.6200000000000045</v>
      </c>
      <c r="F28" s="8">
        <f>IDSP!D12</f>
        <v>36.75</v>
      </c>
      <c r="G28" s="674">
        <f>SUM(F28:F33)</f>
        <v>1211.02</v>
      </c>
      <c r="H28" s="674">
        <v>525.70000000000005</v>
      </c>
      <c r="I28" s="675">
        <f>G28+H28</f>
        <v>1736.72</v>
      </c>
      <c r="J28" s="677"/>
    </row>
    <row r="29" spans="1:10" s="9" customFormat="1" ht="26.25" customHeight="1">
      <c r="A29" s="642">
        <v>24</v>
      </c>
      <c r="B29" s="673"/>
      <c r="C29" s="7" t="s">
        <v>59</v>
      </c>
      <c r="D29" s="8">
        <f>NLEP!D22</f>
        <v>22.43</v>
      </c>
      <c r="E29" s="8">
        <f t="shared" si="0"/>
        <v>4</v>
      </c>
      <c r="F29" s="8">
        <f>NLEP!D21</f>
        <v>26.43</v>
      </c>
      <c r="G29" s="674"/>
      <c r="H29" s="674"/>
      <c r="I29" s="675"/>
      <c r="J29" s="677"/>
    </row>
    <row r="30" spans="1:10" s="9" customFormat="1" ht="26.25" customHeight="1">
      <c r="A30" s="642">
        <v>25</v>
      </c>
      <c r="B30" s="673"/>
      <c r="C30" s="7" t="s">
        <v>60</v>
      </c>
      <c r="D30" s="8">
        <f>NVBDCP!D40</f>
        <v>289.33999999999997</v>
      </c>
      <c r="E30" s="8">
        <f t="shared" si="0"/>
        <v>143.26999999999998</v>
      </c>
      <c r="F30" s="8">
        <f>NVBDCP!D39</f>
        <v>432.60999999999996</v>
      </c>
      <c r="G30" s="674"/>
      <c r="H30" s="674"/>
      <c r="I30" s="675"/>
      <c r="J30" s="677"/>
    </row>
    <row r="31" spans="1:10" s="9" customFormat="1" ht="26.25" customHeight="1">
      <c r="A31" s="642">
        <v>26</v>
      </c>
      <c r="B31" s="673"/>
      <c r="C31" s="7" t="s">
        <v>61</v>
      </c>
      <c r="D31" s="8">
        <f>NTEP!D37</f>
        <v>0</v>
      </c>
      <c r="E31" s="8">
        <f t="shared" si="0"/>
        <v>616.26999999999987</v>
      </c>
      <c r="F31" s="8">
        <f>NTEP!D36</f>
        <v>616.26999999999987</v>
      </c>
      <c r="G31" s="674"/>
      <c r="H31" s="674"/>
      <c r="I31" s="675"/>
      <c r="J31" s="677"/>
    </row>
    <row r="32" spans="1:10" s="9" customFormat="1" ht="26.25" customHeight="1">
      <c r="A32" s="642">
        <v>27</v>
      </c>
      <c r="B32" s="673"/>
      <c r="C32" s="7" t="s">
        <v>62</v>
      </c>
      <c r="D32" s="8">
        <f>NVHCP!D24</f>
        <v>72.44</v>
      </c>
      <c r="E32" s="8">
        <f t="shared" si="0"/>
        <v>0.5</v>
      </c>
      <c r="F32" s="8">
        <f>NVHCP!D23</f>
        <v>72.94</v>
      </c>
      <c r="G32" s="674"/>
      <c r="H32" s="674"/>
      <c r="I32" s="675"/>
      <c r="J32" s="677"/>
    </row>
    <row r="33" spans="1:10" s="9" customFormat="1" ht="26.25" customHeight="1">
      <c r="A33" s="642">
        <v>28</v>
      </c>
      <c r="B33" s="673"/>
      <c r="C33" s="7" t="s">
        <v>63</v>
      </c>
      <c r="D33" s="8">
        <f>NRCP!D8</f>
        <v>1.92</v>
      </c>
      <c r="E33" s="8">
        <f t="shared" si="0"/>
        <v>24.1</v>
      </c>
      <c r="F33" s="8">
        <f>NRCP!D7</f>
        <v>26.020000000000003</v>
      </c>
      <c r="G33" s="674"/>
      <c r="H33" s="674"/>
      <c r="I33" s="675"/>
      <c r="J33" s="677"/>
    </row>
    <row r="34" spans="1:10" s="6" customFormat="1" ht="68">
      <c r="A34" s="644" t="s">
        <v>28</v>
      </c>
      <c r="B34" s="641" t="s">
        <v>1010</v>
      </c>
      <c r="C34" s="644" t="s">
        <v>29</v>
      </c>
      <c r="D34" s="641" t="s">
        <v>1033</v>
      </c>
      <c r="E34" s="641" t="s">
        <v>1029</v>
      </c>
      <c r="F34" s="641" t="s">
        <v>1638</v>
      </c>
      <c r="G34" s="34" t="s">
        <v>1646</v>
      </c>
      <c r="H34" s="34" t="s">
        <v>1034</v>
      </c>
      <c r="I34" s="34" t="s">
        <v>1647</v>
      </c>
      <c r="J34" s="677"/>
    </row>
    <row r="35" spans="1:10" s="9" customFormat="1" ht="26.25" customHeight="1">
      <c r="A35" s="642">
        <v>29</v>
      </c>
      <c r="B35" s="673" t="s">
        <v>24</v>
      </c>
      <c r="C35" s="7" t="s">
        <v>64</v>
      </c>
      <c r="D35" s="8">
        <f>NPCBVI!D20</f>
        <v>124.65</v>
      </c>
      <c r="E35" s="8">
        <f>F35-D35</f>
        <v>20</v>
      </c>
      <c r="F35" s="8">
        <f>NPCBVI!D19</f>
        <v>144.65</v>
      </c>
      <c r="G35" s="675">
        <f>SUM(F35:F44)</f>
        <v>533.25400000000002</v>
      </c>
      <c r="H35" s="675">
        <v>284.7</v>
      </c>
      <c r="I35" s="675">
        <f>G35+H35</f>
        <v>817.95399999999995</v>
      </c>
      <c r="J35" s="677"/>
    </row>
    <row r="36" spans="1:10" s="9" customFormat="1" ht="26.25" customHeight="1">
      <c r="A36" s="642">
        <v>30</v>
      </c>
      <c r="B36" s="673"/>
      <c r="C36" s="7" t="s">
        <v>65</v>
      </c>
      <c r="D36" s="8">
        <f>NMHP!D14</f>
        <v>41.9</v>
      </c>
      <c r="E36" s="8">
        <f>F36-D36</f>
        <v>15.600000000000001</v>
      </c>
      <c r="F36" s="8">
        <f>NMHP!D13</f>
        <v>57.5</v>
      </c>
      <c r="G36" s="675"/>
      <c r="H36" s="675"/>
      <c r="I36" s="675"/>
      <c r="J36" s="677"/>
    </row>
    <row r="37" spans="1:10" s="9" customFormat="1" ht="26.25" customHeight="1">
      <c r="A37" s="642">
        <v>31</v>
      </c>
      <c r="B37" s="673"/>
      <c r="C37" s="7" t="s">
        <v>66</v>
      </c>
      <c r="D37" s="8">
        <f>NPCDCS!D33</f>
        <v>55.794999999999995</v>
      </c>
      <c r="E37" s="8">
        <f>F37-D37</f>
        <v>119.09000000000003</v>
      </c>
      <c r="F37" s="8">
        <f>NPCDCS!D32</f>
        <v>174.88500000000002</v>
      </c>
      <c r="G37" s="675"/>
      <c r="H37" s="675"/>
      <c r="I37" s="675"/>
      <c r="J37" s="677"/>
    </row>
    <row r="38" spans="1:10" s="9" customFormat="1" ht="26.25" customHeight="1">
      <c r="A38" s="642">
        <v>32</v>
      </c>
      <c r="B38" s="673"/>
      <c r="C38" s="7" t="s">
        <v>67</v>
      </c>
      <c r="D38" s="8">
        <f>NPHCE!D9</f>
        <v>20.490000000000002</v>
      </c>
      <c r="E38" s="8">
        <f>F38-D38</f>
        <v>6.75</v>
      </c>
      <c r="F38" s="8">
        <f>NPHCE!D8</f>
        <v>27.240000000000002</v>
      </c>
      <c r="G38" s="675"/>
      <c r="H38" s="675"/>
      <c r="I38" s="675"/>
      <c r="J38" s="677"/>
    </row>
    <row r="39" spans="1:10" s="9" customFormat="1" ht="26.25" customHeight="1">
      <c r="A39" s="642">
        <v>33</v>
      </c>
      <c r="B39" s="673"/>
      <c r="C39" s="7" t="s">
        <v>68</v>
      </c>
      <c r="D39" s="8">
        <f>NTCP!D19</f>
        <v>48.652000000000001</v>
      </c>
      <c r="E39" s="8">
        <f>F39-D39</f>
        <v>12</v>
      </c>
      <c r="F39" s="8">
        <f>NTCP!D18</f>
        <v>60.652000000000001</v>
      </c>
      <c r="G39" s="675"/>
      <c r="H39" s="675"/>
      <c r="I39" s="675"/>
      <c r="J39" s="677"/>
    </row>
    <row r="40" spans="1:10" s="9" customFormat="1" ht="26.25" customHeight="1">
      <c r="A40" s="642">
        <v>34</v>
      </c>
      <c r="B40" s="673"/>
      <c r="C40" s="7" t="s">
        <v>51</v>
      </c>
      <c r="D40" s="8">
        <v>0</v>
      </c>
      <c r="E40" s="8">
        <f>NOHP!D10</f>
        <v>6.8970000000000002</v>
      </c>
      <c r="F40" s="8">
        <f>NOHP!D10</f>
        <v>6.8970000000000002</v>
      </c>
      <c r="G40" s="675"/>
      <c r="H40" s="675"/>
      <c r="I40" s="675"/>
      <c r="J40" s="677"/>
    </row>
    <row r="41" spans="1:10" s="9" customFormat="1" ht="26.25" customHeight="1">
      <c r="A41" s="642">
        <v>35</v>
      </c>
      <c r="B41" s="673"/>
      <c r="C41" s="7" t="s">
        <v>52</v>
      </c>
      <c r="D41" s="8">
        <v>0</v>
      </c>
      <c r="E41" s="8">
        <f>NPPCD!D7</f>
        <v>15.65</v>
      </c>
      <c r="F41" s="8">
        <f>NPPCD!D7</f>
        <v>15.65</v>
      </c>
      <c r="G41" s="675"/>
      <c r="H41" s="675"/>
      <c r="I41" s="675"/>
      <c r="J41" s="677"/>
    </row>
    <row r="42" spans="1:10" s="9" customFormat="1" ht="26.25" customHeight="1">
      <c r="A42" s="642">
        <v>36</v>
      </c>
      <c r="B42" s="673"/>
      <c r="C42" s="7" t="s">
        <v>53</v>
      </c>
      <c r="D42" s="8">
        <v>0</v>
      </c>
      <c r="E42" s="8">
        <f>NPPC!D16</f>
        <v>32.169999999999995</v>
      </c>
      <c r="F42" s="8">
        <f>NPPC!D16</f>
        <v>32.169999999999995</v>
      </c>
      <c r="G42" s="675"/>
      <c r="H42" s="675"/>
      <c r="I42" s="675"/>
      <c r="J42" s="677"/>
    </row>
    <row r="43" spans="1:10" s="9" customFormat="1" ht="26.25" customHeight="1">
      <c r="A43" s="642">
        <v>37</v>
      </c>
      <c r="B43" s="673"/>
      <c r="C43" s="7" t="s">
        <v>48</v>
      </c>
      <c r="D43" s="8">
        <v>0</v>
      </c>
      <c r="E43" s="8">
        <f>FDSI!D3</f>
        <v>4.62</v>
      </c>
      <c r="F43" s="8">
        <f>E43</f>
        <v>4.62</v>
      </c>
      <c r="G43" s="675"/>
      <c r="H43" s="675"/>
      <c r="I43" s="675"/>
      <c r="J43" s="677"/>
    </row>
    <row r="44" spans="1:10" s="9" customFormat="1" ht="26.25" customHeight="1">
      <c r="A44" s="642">
        <v>38</v>
      </c>
      <c r="B44" s="673"/>
      <c r="C44" s="7" t="s">
        <v>55</v>
      </c>
      <c r="D44" s="8">
        <v>0</v>
      </c>
      <c r="E44" s="8">
        <f>'Climate Change'!D8</f>
        <v>8.99</v>
      </c>
      <c r="F44" s="8">
        <f>'Climate Change'!D8</f>
        <v>8.99</v>
      </c>
      <c r="G44" s="675"/>
      <c r="H44" s="675"/>
      <c r="I44" s="675"/>
      <c r="J44" s="677"/>
    </row>
    <row r="45" spans="1:10" s="6" customFormat="1" ht="45" customHeight="1">
      <c r="A45" s="644" t="s">
        <v>28</v>
      </c>
      <c r="B45" s="641" t="s">
        <v>1010</v>
      </c>
      <c r="C45" s="644" t="s">
        <v>29</v>
      </c>
      <c r="D45" s="672" t="s">
        <v>1038</v>
      </c>
      <c r="E45" s="672"/>
      <c r="F45" s="672" t="s">
        <v>1037</v>
      </c>
      <c r="G45" s="672"/>
      <c r="H45" s="34" t="s">
        <v>1036</v>
      </c>
      <c r="I45" s="34" t="s">
        <v>31</v>
      </c>
      <c r="J45" s="677"/>
    </row>
    <row r="46" spans="1:10" s="9" customFormat="1" ht="26.25" customHeight="1">
      <c r="A46" s="642">
        <v>39</v>
      </c>
      <c r="B46" s="642" t="s">
        <v>25</v>
      </c>
      <c r="C46" s="10" t="s">
        <v>25</v>
      </c>
      <c r="D46" s="671">
        <f>NUHM!D57-NUHM!D55</f>
        <v>138.45400000000001</v>
      </c>
      <c r="E46" s="671"/>
      <c r="F46" s="671">
        <f>NUHM!D55</f>
        <v>120.11000000000001</v>
      </c>
      <c r="G46" s="671"/>
      <c r="H46" s="643">
        <f>NUHM!D58</f>
        <v>321.48</v>
      </c>
      <c r="I46" s="643">
        <f>H46+F46+D46</f>
        <v>580.0440000000001</v>
      </c>
      <c r="J46" s="677"/>
    </row>
  </sheetData>
  <mergeCells count="39">
    <mergeCell ref="A2:J2"/>
    <mergeCell ref="B4:B9"/>
    <mergeCell ref="G4:G9"/>
    <mergeCell ref="I4:I9"/>
    <mergeCell ref="B11:B26"/>
    <mergeCell ref="G11:G26"/>
    <mergeCell ref="I11:I26"/>
    <mergeCell ref="D15:F15"/>
    <mergeCell ref="D19:F19"/>
    <mergeCell ref="D18:F18"/>
    <mergeCell ref="D17:F17"/>
    <mergeCell ref="D16:F16"/>
    <mergeCell ref="H4:H9"/>
    <mergeCell ref="J4:J46"/>
    <mergeCell ref="F45:G45"/>
    <mergeCell ref="D46:E46"/>
    <mergeCell ref="B35:B44"/>
    <mergeCell ref="B28:B33"/>
    <mergeCell ref="G28:G33"/>
    <mergeCell ref="I28:I33"/>
    <mergeCell ref="D20:F20"/>
    <mergeCell ref="H11:H26"/>
    <mergeCell ref="H28:H33"/>
    <mergeCell ref="G35:G44"/>
    <mergeCell ref="H35:H44"/>
    <mergeCell ref="I35:I44"/>
    <mergeCell ref="F46:G46"/>
    <mergeCell ref="D25:F25"/>
    <mergeCell ref="D10:F10"/>
    <mergeCell ref="D45:E45"/>
    <mergeCell ref="D14:F14"/>
    <mergeCell ref="D13:F13"/>
    <mergeCell ref="D12:F12"/>
    <mergeCell ref="D26:F26"/>
    <mergeCell ref="D24:F24"/>
    <mergeCell ref="D22:F22"/>
    <mergeCell ref="D21:F21"/>
    <mergeCell ref="D11:F11"/>
    <mergeCell ref="D23:F23"/>
  </mergeCells>
  <hyperlinks>
    <hyperlink ref="C22" location="HWC!A1" display="HWC" xr:uid="{00000000-0004-0000-0200-000000000000}"/>
    <hyperlink ref="C46" location="NUHM!A1" display="NUHM" xr:uid="{00000000-0004-0000-0200-000001000000}"/>
  </hyperlinks>
  <pageMargins left="0.7" right="0.7" top="0.75" bottom="0.75" header="0.3" footer="0.3"/>
  <pageSetup paperSize="5" scale="66" orientation="portrait" copies="5" r:id="rId1"/>
  <colBreaks count="1" manualBreakCount="1">
    <brk id="9" max="4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8">
    <pageSetUpPr fitToPage="1"/>
  </sheetPr>
  <dimension ref="A1:P20"/>
  <sheetViews>
    <sheetView zoomScale="115" workbookViewId="0">
      <pane xSplit="3" ySplit="2" topLeftCell="D3" activePane="bottomRight" state="frozen"/>
      <selection pane="topRight"/>
      <selection pane="bottomLeft"/>
      <selection pane="bottomRight" activeCell="D14" sqref="D14"/>
    </sheetView>
  </sheetViews>
  <sheetFormatPr baseColWidth="10" defaultColWidth="9.1640625" defaultRowHeight="15"/>
  <cols>
    <col min="1" max="1" width="11.6640625" style="133" customWidth="1"/>
    <col min="2" max="2" width="9" style="133" customWidth="1"/>
    <col min="3" max="3" width="44.83203125" style="118" customWidth="1"/>
    <col min="4" max="4" width="12.1640625" style="56" customWidth="1"/>
    <col min="5" max="14" width="12.1640625" style="54" customWidth="1"/>
    <col min="15" max="15" width="9.6640625" style="54" bestFit="1" customWidth="1"/>
    <col min="16" max="16384" width="9.1640625" style="118"/>
  </cols>
  <sheetData>
    <row r="1" spans="1:16" s="138" customFormat="1" ht="24" customHeight="1">
      <c r="A1" s="705" t="s">
        <v>45</v>
      </c>
      <c r="B1" s="706"/>
      <c r="C1" s="706"/>
      <c r="D1" s="706"/>
      <c r="E1" s="211"/>
      <c r="F1" s="211"/>
      <c r="G1" s="211"/>
      <c r="H1" s="211"/>
      <c r="I1" s="211"/>
      <c r="J1" s="211"/>
      <c r="K1" s="211"/>
      <c r="L1" s="211"/>
      <c r="M1" s="211"/>
      <c r="N1" s="211"/>
      <c r="O1" s="67"/>
    </row>
    <row r="2" spans="1:16" s="141" customFormat="1" ht="55.5" customHeight="1">
      <c r="A2" s="212" t="s">
        <v>0</v>
      </c>
      <c r="B2" s="213" t="s">
        <v>1</v>
      </c>
      <c r="C2" s="213" t="s">
        <v>2</v>
      </c>
      <c r="D2" s="214" t="s">
        <v>1127</v>
      </c>
      <c r="E2" s="214" t="s">
        <v>3</v>
      </c>
      <c r="F2" s="215" t="s">
        <v>4</v>
      </c>
      <c r="G2" s="215" t="s">
        <v>5</v>
      </c>
      <c r="H2" s="215" t="s">
        <v>6</v>
      </c>
      <c r="I2" s="215" t="s">
        <v>7</v>
      </c>
      <c r="J2" s="215" t="s">
        <v>8</v>
      </c>
      <c r="K2" s="215" t="s">
        <v>9</v>
      </c>
      <c r="L2" s="215" t="s">
        <v>10</v>
      </c>
      <c r="M2" s="215" t="s">
        <v>11</v>
      </c>
      <c r="N2" s="215" t="s">
        <v>12</v>
      </c>
      <c r="O2" s="71"/>
    </row>
    <row r="3" spans="1:16" ht="22.5" customHeight="1">
      <c r="A3" s="142" t="s">
        <v>983</v>
      </c>
      <c r="B3" s="216" t="s">
        <v>311</v>
      </c>
      <c r="C3" s="142" t="s">
        <v>979</v>
      </c>
      <c r="D3" s="217">
        <f>SUM(E3:N3)</f>
        <v>3</v>
      </c>
      <c r="E3" s="480">
        <v>3</v>
      </c>
      <c r="F3" s="481">
        <v>0</v>
      </c>
      <c r="G3" s="126">
        <v>0</v>
      </c>
      <c r="H3" s="126">
        <v>0</v>
      </c>
      <c r="I3" s="126">
        <v>0</v>
      </c>
      <c r="J3" s="126">
        <v>0</v>
      </c>
      <c r="K3" s="126">
        <v>0</v>
      </c>
      <c r="L3" s="126">
        <v>0</v>
      </c>
      <c r="M3" s="126">
        <v>0</v>
      </c>
      <c r="N3" s="126">
        <v>0</v>
      </c>
    </row>
    <row r="4" spans="1:16" ht="17">
      <c r="A4" s="142" t="s">
        <v>984</v>
      </c>
      <c r="B4" s="216" t="s">
        <v>311</v>
      </c>
      <c r="C4" s="142" t="s">
        <v>980</v>
      </c>
      <c r="D4" s="217">
        <f t="shared" ref="D4:D13" si="0">SUM(E4:N4)</f>
        <v>11.799999999999999</v>
      </c>
      <c r="E4" s="480">
        <v>0</v>
      </c>
      <c r="F4" s="482">
        <v>1.7</v>
      </c>
      <c r="G4" s="126">
        <v>1.4</v>
      </c>
      <c r="H4" s="126">
        <v>1.6</v>
      </c>
      <c r="I4" s="126">
        <v>1</v>
      </c>
      <c r="J4" s="126">
        <v>1.1000000000000001</v>
      </c>
      <c r="K4" s="126">
        <v>1.6</v>
      </c>
      <c r="L4" s="126">
        <v>1.4</v>
      </c>
      <c r="M4" s="126">
        <v>1</v>
      </c>
      <c r="N4" s="126">
        <v>1</v>
      </c>
    </row>
    <row r="5" spans="1:16" ht="22.5" customHeight="1">
      <c r="A5" s="142" t="s">
        <v>985</v>
      </c>
      <c r="B5" s="216" t="s">
        <v>311</v>
      </c>
      <c r="C5" s="142" t="s">
        <v>981</v>
      </c>
      <c r="D5" s="217">
        <f t="shared" si="0"/>
        <v>16.52</v>
      </c>
      <c r="E5" s="480">
        <v>0</v>
      </c>
      <c r="F5" s="458">
        <v>2.4</v>
      </c>
      <c r="G5" s="458">
        <v>1.5</v>
      </c>
      <c r="H5" s="458">
        <v>2.9</v>
      </c>
      <c r="I5" s="458">
        <v>1.3</v>
      </c>
      <c r="J5" s="458">
        <v>1.4</v>
      </c>
      <c r="K5" s="458">
        <v>2.72</v>
      </c>
      <c r="L5" s="458">
        <v>2</v>
      </c>
      <c r="M5" s="458">
        <v>1</v>
      </c>
      <c r="N5" s="458">
        <v>1.3</v>
      </c>
      <c r="P5" s="54"/>
    </row>
    <row r="6" spans="1:16" ht="22.5" customHeight="1">
      <c r="A6" s="142" t="s">
        <v>988</v>
      </c>
      <c r="B6" s="216" t="s">
        <v>311</v>
      </c>
      <c r="C6" s="142" t="s">
        <v>986</v>
      </c>
      <c r="D6" s="217">
        <f t="shared" si="0"/>
        <v>1.91</v>
      </c>
      <c r="E6" s="480">
        <v>1.91</v>
      </c>
      <c r="F6" s="481">
        <v>0</v>
      </c>
      <c r="G6" s="126">
        <v>0</v>
      </c>
      <c r="H6" s="126">
        <v>0</v>
      </c>
      <c r="I6" s="126">
        <v>0</v>
      </c>
      <c r="J6" s="126">
        <v>0</v>
      </c>
      <c r="K6" s="126">
        <v>0</v>
      </c>
      <c r="L6" s="126">
        <v>0</v>
      </c>
      <c r="M6" s="126">
        <v>0</v>
      </c>
      <c r="N6" s="126">
        <v>0</v>
      </c>
    </row>
    <row r="7" spans="1:16" ht="22.5" customHeight="1">
      <c r="A7" s="142" t="s">
        <v>989</v>
      </c>
      <c r="B7" s="216" t="s">
        <v>311</v>
      </c>
      <c r="C7" s="142" t="s">
        <v>982</v>
      </c>
      <c r="D7" s="217">
        <f t="shared" si="0"/>
        <v>0.31</v>
      </c>
      <c r="E7" s="480">
        <v>0.31</v>
      </c>
      <c r="F7" s="481">
        <v>0</v>
      </c>
      <c r="G7" s="126">
        <v>0</v>
      </c>
      <c r="H7" s="126">
        <v>0</v>
      </c>
      <c r="I7" s="126">
        <v>0</v>
      </c>
      <c r="J7" s="126">
        <v>0</v>
      </c>
      <c r="K7" s="126">
        <v>0</v>
      </c>
      <c r="L7" s="126">
        <v>0</v>
      </c>
      <c r="M7" s="126">
        <v>0</v>
      </c>
      <c r="N7" s="126">
        <v>0</v>
      </c>
    </row>
    <row r="8" spans="1:16" ht="22.5" customHeight="1">
      <c r="A8" s="142" t="s">
        <v>990</v>
      </c>
      <c r="B8" s="216" t="s">
        <v>311</v>
      </c>
      <c r="C8" s="142" t="s">
        <v>987</v>
      </c>
      <c r="D8" s="217">
        <f t="shared" si="0"/>
        <v>5.04</v>
      </c>
      <c r="E8" s="480">
        <v>5.04</v>
      </c>
      <c r="F8" s="481">
        <v>0</v>
      </c>
      <c r="G8" s="126">
        <v>0</v>
      </c>
      <c r="H8" s="126">
        <v>0</v>
      </c>
      <c r="I8" s="126">
        <v>0</v>
      </c>
      <c r="J8" s="126">
        <v>0</v>
      </c>
      <c r="K8" s="126">
        <v>0</v>
      </c>
      <c r="L8" s="126">
        <v>0</v>
      </c>
      <c r="M8" s="126">
        <v>0</v>
      </c>
      <c r="N8" s="126">
        <v>0</v>
      </c>
    </row>
    <row r="9" spans="1:16" ht="22.5" customHeight="1">
      <c r="A9" s="142" t="s">
        <v>1050</v>
      </c>
      <c r="B9" s="216" t="s">
        <v>311</v>
      </c>
      <c r="C9" s="142" t="s">
        <v>991</v>
      </c>
      <c r="D9" s="217">
        <f t="shared" si="0"/>
        <v>9.93</v>
      </c>
      <c r="E9" s="480">
        <v>9.93</v>
      </c>
      <c r="F9" s="481">
        <v>0</v>
      </c>
      <c r="G9" s="126">
        <v>0</v>
      </c>
      <c r="H9" s="126">
        <v>0</v>
      </c>
      <c r="I9" s="126">
        <v>0</v>
      </c>
      <c r="J9" s="126">
        <v>0</v>
      </c>
      <c r="K9" s="126">
        <v>0</v>
      </c>
      <c r="L9" s="126">
        <v>0</v>
      </c>
      <c r="M9" s="126">
        <v>0</v>
      </c>
      <c r="N9" s="126">
        <v>0</v>
      </c>
    </row>
    <row r="10" spans="1:16" ht="22.5" customHeight="1">
      <c r="A10" s="142" t="s">
        <v>996</v>
      </c>
      <c r="B10" s="216" t="s">
        <v>311</v>
      </c>
      <c r="C10" s="142" t="s">
        <v>997</v>
      </c>
      <c r="D10" s="217">
        <f t="shared" si="0"/>
        <v>14.21</v>
      </c>
      <c r="E10" s="480">
        <v>6.08</v>
      </c>
      <c r="F10" s="483">
        <v>0.73</v>
      </c>
      <c r="G10" s="482">
        <v>0.51</v>
      </c>
      <c r="H10" s="484">
        <v>0.89</v>
      </c>
      <c r="I10" s="484">
        <v>0.41</v>
      </c>
      <c r="J10" s="484">
        <v>1.29</v>
      </c>
      <c r="K10" s="484">
        <v>1.61</v>
      </c>
      <c r="L10" s="484">
        <v>1.1200000000000001</v>
      </c>
      <c r="M10" s="484">
        <v>0.91</v>
      </c>
      <c r="N10" s="484">
        <v>0.66</v>
      </c>
    </row>
    <row r="11" spans="1:16" ht="22.5" customHeight="1">
      <c r="A11" s="142" t="s">
        <v>992</v>
      </c>
      <c r="B11" s="216" t="s">
        <v>311</v>
      </c>
      <c r="C11" s="142" t="s">
        <v>993</v>
      </c>
      <c r="D11" s="217">
        <f t="shared" si="0"/>
        <v>4.88</v>
      </c>
      <c r="E11" s="461">
        <v>0</v>
      </c>
      <c r="F11" s="458">
        <v>0.62</v>
      </c>
      <c r="G11" s="458">
        <v>0.51</v>
      </c>
      <c r="H11" s="458">
        <v>0.55000000000000004</v>
      </c>
      <c r="I11" s="458">
        <v>0.5</v>
      </c>
      <c r="J11" s="458">
        <v>0.6</v>
      </c>
      <c r="K11" s="458">
        <v>0.6</v>
      </c>
      <c r="L11" s="458">
        <v>0.5</v>
      </c>
      <c r="M11" s="458">
        <v>0.5</v>
      </c>
      <c r="N11" s="458">
        <v>0.5</v>
      </c>
      <c r="P11" s="54"/>
    </row>
    <row r="12" spans="1:16" ht="22.5" customHeight="1">
      <c r="A12" s="142" t="s">
        <v>994</v>
      </c>
      <c r="B12" s="216" t="s">
        <v>311</v>
      </c>
      <c r="C12" s="142" t="s">
        <v>995</v>
      </c>
      <c r="D12" s="217">
        <f t="shared" si="0"/>
        <v>12</v>
      </c>
      <c r="E12" s="480">
        <v>12</v>
      </c>
      <c r="F12" s="481">
        <v>0</v>
      </c>
      <c r="G12" s="126">
        <v>0</v>
      </c>
      <c r="H12" s="126">
        <v>0</v>
      </c>
      <c r="I12" s="126">
        <v>0</v>
      </c>
      <c r="J12" s="126">
        <v>0</v>
      </c>
      <c r="K12" s="126">
        <v>0</v>
      </c>
      <c r="L12" s="126">
        <v>0</v>
      </c>
      <c r="M12" s="126">
        <v>0</v>
      </c>
      <c r="N12" s="126">
        <v>0</v>
      </c>
    </row>
    <row r="13" spans="1:16" ht="22.5" customHeight="1">
      <c r="A13" s="142">
        <v>17.7</v>
      </c>
      <c r="B13" s="216" t="s">
        <v>311</v>
      </c>
      <c r="C13" s="142" t="s">
        <v>998</v>
      </c>
      <c r="D13" s="217">
        <f t="shared" si="0"/>
        <v>2.5</v>
      </c>
      <c r="E13" s="480">
        <v>2.5</v>
      </c>
      <c r="F13" s="481">
        <v>0</v>
      </c>
      <c r="G13" s="126">
        <v>0</v>
      </c>
      <c r="H13" s="126">
        <v>0</v>
      </c>
      <c r="I13" s="126">
        <v>0</v>
      </c>
      <c r="J13" s="126">
        <v>0</v>
      </c>
      <c r="K13" s="126">
        <v>0</v>
      </c>
      <c r="L13" s="126">
        <v>0</v>
      </c>
      <c r="M13" s="126">
        <v>0</v>
      </c>
      <c r="N13" s="126">
        <v>0</v>
      </c>
    </row>
    <row r="14" spans="1:16" s="144" customFormat="1" ht="18.75" customHeight="1">
      <c r="A14" s="709" t="s">
        <v>17</v>
      </c>
      <c r="B14" s="709"/>
      <c r="C14" s="709"/>
      <c r="D14" s="218">
        <f t="shared" ref="D14:N14" si="1">SUM(D3:D13)</f>
        <v>82.1</v>
      </c>
      <c r="E14" s="218">
        <f t="shared" si="1"/>
        <v>40.769999999999996</v>
      </c>
      <c r="F14" s="218">
        <f t="shared" si="1"/>
        <v>5.45</v>
      </c>
      <c r="G14" s="218">
        <f t="shared" si="1"/>
        <v>3.92</v>
      </c>
      <c r="H14" s="218">
        <f t="shared" si="1"/>
        <v>5.9399999999999995</v>
      </c>
      <c r="I14" s="218">
        <f t="shared" si="1"/>
        <v>3.21</v>
      </c>
      <c r="J14" s="218">
        <f t="shared" si="1"/>
        <v>4.3899999999999997</v>
      </c>
      <c r="K14" s="218">
        <f t="shared" si="1"/>
        <v>6.53</v>
      </c>
      <c r="L14" s="218">
        <f t="shared" si="1"/>
        <v>5.0199999999999996</v>
      </c>
      <c r="M14" s="218">
        <f t="shared" si="1"/>
        <v>3.41</v>
      </c>
      <c r="N14" s="218">
        <f t="shared" si="1"/>
        <v>3.46</v>
      </c>
      <c r="O14" s="77"/>
    </row>
    <row r="15" spans="1:16" s="132" customFormat="1">
      <c r="A15" s="133"/>
      <c r="B15" s="133"/>
      <c r="C15" s="118"/>
      <c r="D15" s="55"/>
      <c r="E15" s="59"/>
      <c r="F15" s="59"/>
      <c r="G15" s="59"/>
      <c r="H15" s="59"/>
      <c r="I15" s="59"/>
      <c r="J15" s="59"/>
      <c r="K15" s="59"/>
      <c r="L15" s="59"/>
      <c r="M15" s="59"/>
      <c r="N15" s="59"/>
      <c r="O15" s="59"/>
    </row>
    <row r="20" spans="16:16" ht="16">
      <c r="P20" s="118" t="s">
        <v>865</v>
      </c>
    </row>
  </sheetData>
  <mergeCells count="2">
    <mergeCell ref="A14:C14"/>
    <mergeCell ref="A1:D1"/>
  </mergeCells>
  <phoneticPr fontId="25" type="noConversion"/>
  <pageMargins left="0.25" right="0.25" top="0.75" bottom="0.75" header="0.3" footer="0.3"/>
  <pageSetup paperSize="9" scale="46"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9">
    <pageSetUpPr fitToPage="1"/>
  </sheetPr>
  <dimension ref="A1:I20"/>
  <sheetViews>
    <sheetView view="pageBreakPreview" zoomScale="115" zoomScaleNormal="115" zoomScaleSheetLayoutView="115" workbookViewId="0">
      <pane xSplit="3" ySplit="2" topLeftCell="D3" activePane="bottomRight" state="frozen"/>
      <selection activeCell="K7" sqref="K7"/>
      <selection pane="topRight" activeCell="K7" sqref="K7"/>
      <selection pane="bottomLeft" activeCell="K7" sqref="K7"/>
      <selection pane="bottomRight" activeCell="K7" sqref="K7"/>
    </sheetView>
  </sheetViews>
  <sheetFormatPr baseColWidth="10" defaultColWidth="9.1640625" defaultRowHeight="15"/>
  <cols>
    <col min="1" max="1" width="11.6640625" style="133" customWidth="1"/>
    <col min="2" max="2" width="9" style="133" customWidth="1"/>
    <col min="3" max="3" width="29.33203125" style="118" customWidth="1"/>
    <col min="4" max="4" width="10.5" style="56" customWidth="1"/>
    <col min="5" max="6" width="10.5" style="54" customWidth="1"/>
    <col min="7" max="7" width="23.33203125" style="54" customWidth="1"/>
    <col min="8" max="8" width="9.6640625" style="54" bestFit="1" customWidth="1"/>
    <col min="9" max="16384" width="9.1640625" style="118"/>
  </cols>
  <sheetData>
    <row r="1" spans="1:8" s="138" customFormat="1" ht="24" customHeight="1">
      <c r="A1" s="705" t="s">
        <v>1145</v>
      </c>
      <c r="B1" s="706"/>
      <c r="C1" s="706"/>
      <c r="D1" s="706"/>
      <c r="E1" s="706"/>
      <c r="F1" s="706"/>
      <c r="G1" s="706"/>
      <c r="H1" s="67"/>
    </row>
    <row r="2" spans="1:8" s="141" customFormat="1" ht="55.5" customHeight="1">
      <c r="A2" s="212" t="s">
        <v>0</v>
      </c>
      <c r="B2" s="213" t="s">
        <v>1</v>
      </c>
      <c r="C2" s="213" t="s">
        <v>2</v>
      </c>
      <c r="D2" s="214" t="s">
        <v>1127</v>
      </c>
      <c r="E2" s="69" t="s">
        <v>1133</v>
      </c>
      <c r="F2" s="69" t="s">
        <v>1134</v>
      </c>
      <c r="G2" s="69" t="s">
        <v>1131</v>
      </c>
      <c r="H2" s="71"/>
    </row>
    <row r="3" spans="1:8" ht="51">
      <c r="A3" s="142" t="s">
        <v>983</v>
      </c>
      <c r="B3" s="216" t="s">
        <v>311</v>
      </c>
      <c r="C3" s="142" t="s">
        <v>979</v>
      </c>
      <c r="D3" s="391">
        <f>SUM(E3:F3)</f>
        <v>3</v>
      </c>
      <c r="E3" s="485">
        <v>1</v>
      </c>
      <c r="F3" s="126">
        <v>2</v>
      </c>
      <c r="G3" s="126" t="s">
        <v>1456</v>
      </c>
    </row>
    <row r="4" spans="1:8" ht="51">
      <c r="A4" s="142" t="s">
        <v>984</v>
      </c>
      <c r="B4" s="216" t="s">
        <v>311</v>
      </c>
      <c r="C4" s="142" t="s">
        <v>980</v>
      </c>
      <c r="D4" s="391">
        <f t="shared" ref="D4:D13" si="0">SUM(E4:F4)</f>
        <v>11.8</v>
      </c>
      <c r="E4" s="485">
        <v>11.8</v>
      </c>
      <c r="F4" s="126">
        <v>0</v>
      </c>
      <c r="G4" s="126" t="s">
        <v>1457</v>
      </c>
    </row>
    <row r="5" spans="1:8" ht="68">
      <c r="A5" s="142" t="s">
        <v>985</v>
      </c>
      <c r="B5" s="216" t="s">
        <v>311</v>
      </c>
      <c r="C5" s="142" t="s">
        <v>981</v>
      </c>
      <c r="D5" s="391">
        <f t="shared" si="0"/>
        <v>16.52</v>
      </c>
      <c r="E5" s="485">
        <v>8.26</v>
      </c>
      <c r="F5" s="126">
        <v>8.26</v>
      </c>
      <c r="G5" s="126" t="s">
        <v>1458</v>
      </c>
    </row>
    <row r="6" spans="1:8" ht="32">
      <c r="A6" s="142" t="s">
        <v>988</v>
      </c>
      <c r="B6" s="216" t="s">
        <v>311</v>
      </c>
      <c r="C6" s="142" t="s">
        <v>986</v>
      </c>
      <c r="D6" s="391">
        <f t="shared" si="0"/>
        <v>1.91</v>
      </c>
      <c r="E6" s="485">
        <v>1.91</v>
      </c>
      <c r="F6" s="126">
        <v>0</v>
      </c>
      <c r="G6" s="486" t="s">
        <v>1459</v>
      </c>
    </row>
    <row r="7" spans="1:8" ht="32">
      <c r="A7" s="142" t="s">
        <v>989</v>
      </c>
      <c r="B7" s="216" t="s">
        <v>311</v>
      </c>
      <c r="C7" s="142" t="s">
        <v>982</v>
      </c>
      <c r="D7" s="391">
        <f t="shared" si="0"/>
        <v>0.31</v>
      </c>
      <c r="E7" s="485">
        <v>0.31</v>
      </c>
      <c r="F7" s="126">
        <v>0</v>
      </c>
      <c r="G7" s="486" t="s">
        <v>1460</v>
      </c>
    </row>
    <row r="8" spans="1:8" ht="32">
      <c r="A8" s="142" t="s">
        <v>990</v>
      </c>
      <c r="B8" s="216" t="s">
        <v>311</v>
      </c>
      <c r="C8" s="142" t="s">
        <v>987</v>
      </c>
      <c r="D8" s="391">
        <f t="shared" si="0"/>
        <v>5.04</v>
      </c>
      <c r="E8" s="485">
        <v>5.04</v>
      </c>
      <c r="F8" s="126">
        <v>0</v>
      </c>
      <c r="G8" s="486" t="s">
        <v>1461</v>
      </c>
    </row>
    <row r="9" spans="1:8" ht="85">
      <c r="A9" s="142" t="s">
        <v>1050</v>
      </c>
      <c r="B9" s="216" t="s">
        <v>311</v>
      </c>
      <c r="C9" s="142" t="s">
        <v>991</v>
      </c>
      <c r="D9" s="391">
        <f t="shared" si="0"/>
        <v>9.93</v>
      </c>
      <c r="E9" s="485">
        <v>5.37</v>
      </c>
      <c r="F9" s="126">
        <v>4.5599999999999996</v>
      </c>
      <c r="G9" s="126" t="s">
        <v>1462</v>
      </c>
    </row>
    <row r="10" spans="1:8" ht="102">
      <c r="A10" s="142" t="s">
        <v>996</v>
      </c>
      <c r="B10" s="216" t="s">
        <v>311</v>
      </c>
      <c r="C10" s="142" t="s">
        <v>997</v>
      </c>
      <c r="D10" s="391">
        <f t="shared" si="0"/>
        <v>14.21</v>
      </c>
      <c r="E10" s="485">
        <v>14.21</v>
      </c>
      <c r="F10" s="126">
        <v>0</v>
      </c>
      <c r="G10" s="126" t="s">
        <v>1463</v>
      </c>
    </row>
    <row r="11" spans="1:8" ht="102">
      <c r="A11" s="142" t="s">
        <v>992</v>
      </c>
      <c r="B11" s="216" t="s">
        <v>311</v>
      </c>
      <c r="C11" s="142" t="s">
        <v>993</v>
      </c>
      <c r="D11" s="391">
        <f t="shared" si="0"/>
        <v>4.88</v>
      </c>
      <c r="E11" s="485">
        <v>4.88</v>
      </c>
      <c r="F11" s="126">
        <v>0</v>
      </c>
      <c r="G11" s="126" t="s">
        <v>1464</v>
      </c>
    </row>
    <row r="12" spans="1:8" ht="85">
      <c r="A12" s="142" t="s">
        <v>994</v>
      </c>
      <c r="B12" s="216" t="s">
        <v>311</v>
      </c>
      <c r="C12" s="142" t="s">
        <v>995</v>
      </c>
      <c r="D12" s="391">
        <f t="shared" si="0"/>
        <v>12</v>
      </c>
      <c r="E12" s="485">
        <v>12</v>
      </c>
      <c r="F12" s="126">
        <v>0</v>
      </c>
      <c r="G12" s="126" t="s">
        <v>1465</v>
      </c>
    </row>
    <row r="13" spans="1:8" ht="51">
      <c r="A13" s="142">
        <v>17.7</v>
      </c>
      <c r="B13" s="216" t="s">
        <v>311</v>
      </c>
      <c r="C13" s="142" t="s">
        <v>998</v>
      </c>
      <c r="D13" s="391">
        <f t="shared" si="0"/>
        <v>2.5</v>
      </c>
      <c r="E13" s="485">
        <v>2.5</v>
      </c>
      <c r="F13" s="126">
        <v>0</v>
      </c>
      <c r="G13" s="126" t="s">
        <v>1466</v>
      </c>
    </row>
    <row r="14" spans="1:8" s="144" customFormat="1" ht="34.5" customHeight="1">
      <c r="A14" s="709" t="s">
        <v>17</v>
      </c>
      <c r="B14" s="709"/>
      <c r="C14" s="709"/>
      <c r="D14" s="218">
        <f t="shared" ref="D14:F14" si="1">SUM(D3:D13)</f>
        <v>82.1</v>
      </c>
      <c r="E14" s="218">
        <f t="shared" si="1"/>
        <v>67.28</v>
      </c>
      <c r="F14" s="218">
        <f t="shared" si="1"/>
        <v>14.82</v>
      </c>
      <c r="G14" s="218"/>
      <c r="H14" s="77"/>
    </row>
    <row r="15" spans="1:8" s="132" customFormat="1">
      <c r="A15" s="133"/>
      <c r="B15" s="133"/>
      <c r="C15" s="118"/>
      <c r="D15" s="55"/>
      <c r="E15" s="59"/>
      <c r="F15" s="59"/>
      <c r="G15" s="59"/>
      <c r="H15" s="59"/>
    </row>
    <row r="20" spans="9:9" ht="16">
      <c r="I20" s="118" t="s">
        <v>865</v>
      </c>
    </row>
  </sheetData>
  <mergeCells count="2">
    <mergeCell ref="A14:C14"/>
    <mergeCell ref="A1:G1"/>
  </mergeCells>
  <pageMargins left="0.25" right="0.25" top="0.75" bottom="0.75" header="0.3" footer="0.3"/>
  <pageSetup paperSize="5" scale="91"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0">
    <pageSetUpPr fitToPage="1"/>
  </sheetPr>
  <dimension ref="A1:P10"/>
  <sheetViews>
    <sheetView view="pageBreakPreview" zoomScale="110" zoomScaleNormal="100" zoomScaleSheetLayoutView="140" workbookViewId="0">
      <selection activeCell="F18" sqref="F18"/>
    </sheetView>
  </sheetViews>
  <sheetFormatPr baseColWidth="10" defaultColWidth="9.1640625" defaultRowHeight="15"/>
  <cols>
    <col min="1" max="1" width="9.1640625" style="133" customWidth="1"/>
    <col min="2" max="2" width="11.6640625" style="133" customWidth="1"/>
    <col min="3" max="3" width="41.6640625" style="118" customWidth="1"/>
    <col min="4" max="4" width="12.1640625" style="56" customWidth="1"/>
    <col min="5" max="14" width="12.1640625" style="54" customWidth="1"/>
    <col min="15" max="15" width="6.6640625" style="54" customWidth="1"/>
    <col min="16" max="16" width="9.1640625" style="54"/>
    <col min="17" max="16384" width="9.1640625" style="118"/>
  </cols>
  <sheetData>
    <row r="1" spans="1:16" s="138" customFormat="1" ht="24" customHeight="1">
      <c r="A1" s="696" t="s">
        <v>267</v>
      </c>
      <c r="B1" s="697"/>
      <c r="C1" s="697"/>
      <c r="D1" s="697"/>
      <c r="E1" s="99"/>
      <c r="F1" s="99"/>
      <c r="G1" s="99"/>
      <c r="H1" s="99"/>
      <c r="I1" s="99"/>
      <c r="J1" s="99"/>
      <c r="K1" s="99"/>
      <c r="L1" s="99"/>
      <c r="M1" s="99"/>
      <c r="N1" s="99"/>
      <c r="O1" s="137"/>
      <c r="P1" s="67"/>
    </row>
    <row r="2" spans="1:16" s="141" customFormat="1" ht="55.5" customHeight="1">
      <c r="A2" s="103" t="s">
        <v>0</v>
      </c>
      <c r="B2" s="104" t="s">
        <v>1</v>
      </c>
      <c r="C2" s="104" t="s">
        <v>2</v>
      </c>
      <c r="D2" s="105" t="s">
        <v>1127</v>
      </c>
      <c r="E2" s="139" t="s">
        <v>3</v>
      </c>
      <c r="F2" s="106" t="s">
        <v>4</v>
      </c>
      <c r="G2" s="106" t="s">
        <v>5</v>
      </c>
      <c r="H2" s="106" t="s">
        <v>6</v>
      </c>
      <c r="I2" s="106" t="s">
        <v>7</v>
      </c>
      <c r="J2" s="106" t="s">
        <v>8</v>
      </c>
      <c r="K2" s="106" t="s">
        <v>9</v>
      </c>
      <c r="L2" s="106" t="s">
        <v>10</v>
      </c>
      <c r="M2" s="106" t="s">
        <v>11</v>
      </c>
      <c r="N2" s="106" t="s">
        <v>12</v>
      </c>
      <c r="O2" s="140"/>
      <c r="P2" s="71"/>
    </row>
    <row r="3" spans="1:16" ht="32">
      <c r="A3" s="142" t="s">
        <v>242</v>
      </c>
      <c r="B3" s="142" t="s">
        <v>311</v>
      </c>
      <c r="C3" s="143" t="s">
        <v>1012</v>
      </c>
      <c r="D3" s="85">
        <f>SUM(E3:N3)</f>
        <v>4.62</v>
      </c>
      <c r="E3" s="63">
        <v>4.62</v>
      </c>
      <c r="F3" s="60"/>
      <c r="G3" s="60"/>
      <c r="H3" s="60"/>
      <c r="I3" s="60"/>
      <c r="J3" s="60"/>
      <c r="K3" s="60"/>
      <c r="L3" s="60"/>
      <c r="M3" s="60"/>
      <c r="N3" s="60"/>
    </row>
    <row r="4" spans="1:16" ht="16">
      <c r="A4" s="142" t="s">
        <v>1067</v>
      </c>
      <c r="B4" s="142" t="s">
        <v>311</v>
      </c>
      <c r="C4" s="143" t="s">
        <v>1013</v>
      </c>
      <c r="D4" s="85">
        <f t="shared" ref="D4:D7" si="0">SUM(E4:N4)</f>
        <v>632.61</v>
      </c>
      <c r="E4" s="63">
        <v>632.61</v>
      </c>
      <c r="F4" s="60"/>
      <c r="G4" s="60"/>
      <c r="H4" s="60"/>
      <c r="I4" s="60"/>
      <c r="J4" s="60"/>
      <c r="K4" s="60"/>
      <c r="L4" s="60"/>
      <c r="M4" s="60"/>
      <c r="N4" s="60"/>
    </row>
    <row r="5" spans="1:16" ht="16">
      <c r="A5" s="142" t="s">
        <v>243</v>
      </c>
      <c r="B5" s="142" t="s">
        <v>311</v>
      </c>
      <c r="C5" s="143" t="s">
        <v>1014</v>
      </c>
      <c r="D5" s="85">
        <f t="shared" si="0"/>
        <v>347.89</v>
      </c>
      <c r="E5" s="63">
        <v>347.89</v>
      </c>
      <c r="F5" s="60"/>
      <c r="G5" s="60"/>
      <c r="H5" s="60"/>
      <c r="I5" s="60"/>
      <c r="J5" s="60"/>
      <c r="K5" s="60"/>
      <c r="L5" s="60"/>
      <c r="M5" s="60"/>
      <c r="N5" s="60"/>
    </row>
    <row r="6" spans="1:16" ht="16">
      <c r="A6" s="142" t="s">
        <v>244</v>
      </c>
      <c r="B6" s="142" t="s">
        <v>311</v>
      </c>
      <c r="C6" s="143" t="s">
        <v>1015</v>
      </c>
      <c r="D6" s="85">
        <f t="shared" si="0"/>
        <v>16.920000000000002</v>
      </c>
      <c r="E6" s="63">
        <v>16.920000000000002</v>
      </c>
      <c r="F6" s="60"/>
      <c r="G6" s="60"/>
      <c r="H6" s="60"/>
      <c r="I6" s="60"/>
      <c r="J6" s="60"/>
      <c r="K6" s="60"/>
      <c r="L6" s="60"/>
      <c r="M6" s="60"/>
      <c r="N6" s="60"/>
    </row>
    <row r="7" spans="1:16" ht="16">
      <c r="A7" s="142" t="s">
        <v>244</v>
      </c>
      <c r="B7" s="142" t="s">
        <v>311</v>
      </c>
      <c r="C7" s="143" t="s">
        <v>1016</v>
      </c>
      <c r="D7" s="85">
        <f t="shared" si="0"/>
        <v>7.74</v>
      </c>
      <c r="E7" s="63">
        <v>7.74</v>
      </c>
      <c r="F7" s="60"/>
      <c r="G7" s="60"/>
      <c r="H7" s="60"/>
      <c r="I7" s="60"/>
      <c r="J7" s="60"/>
      <c r="K7" s="60"/>
      <c r="L7" s="60"/>
      <c r="M7" s="60"/>
      <c r="N7" s="60"/>
    </row>
    <row r="8" spans="1:16" s="144" customFormat="1" ht="30" customHeight="1">
      <c r="A8" s="704" t="s">
        <v>17</v>
      </c>
      <c r="B8" s="704"/>
      <c r="C8" s="704"/>
      <c r="D8" s="85">
        <f t="shared" ref="D8:N8" si="1">SUM(D3:D7)</f>
        <v>1009.78</v>
      </c>
      <c r="E8" s="85">
        <f t="shared" si="1"/>
        <v>1009.78</v>
      </c>
      <c r="F8" s="85">
        <f t="shared" si="1"/>
        <v>0</v>
      </c>
      <c r="G8" s="85">
        <f t="shared" si="1"/>
        <v>0</v>
      </c>
      <c r="H8" s="85">
        <f t="shared" si="1"/>
        <v>0</v>
      </c>
      <c r="I8" s="85">
        <f t="shared" si="1"/>
        <v>0</v>
      </c>
      <c r="J8" s="85">
        <f t="shared" si="1"/>
        <v>0</v>
      </c>
      <c r="K8" s="85">
        <f t="shared" si="1"/>
        <v>0</v>
      </c>
      <c r="L8" s="85">
        <f t="shared" si="1"/>
        <v>0</v>
      </c>
      <c r="M8" s="85">
        <f t="shared" si="1"/>
        <v>0</v>
      </c>
      <c r="N8" s="85">
        <f t="shared" si="1"/>
        <v>0</v>
      </c>
      <c r="O8" s="67"/>
      <c r="P8" s="85"/>
    </row>
    <row r="9" spans="1:16" s="132" customFormat="1">
      <c r="A9" s="133"/>
      <c r="B9" s="133"/>
      <c r="C9" s="118"/>
      <c r="D9" s="55"/>
      <c r="E9" s="59"/>
      <c r="F9" s="59"/>
      <c r="G9" s="59"/>
      <c r="H9" s="59"/>
      <c r="I9" s="59"/>
      <c r="J9" s="59"/>
      <c r="K9" s="59"/>
      <c r="L9" s="59"/>
      <c r="M9" s="59"/>
      <c r="N9" s="59"/>
      <c r="O9" s="59"/>
      <c r="P9" s="59"/>
    </row>
    <row r="10" spans="1:16" s="132" customFormat="1">
      <c r="A10" s="133"/>
      <c r="B10" s="133"/>
      <c r="C10" s="118"/>
      <c r="D10" s="55"/>
      <c r="E10" s="59"/>
      <c r="F10" s="59"/>
      <c r="G10" s="59"/>
      <c r="H10" s="59"/>
      <c r="I10" s="59"/>
      <c r="J10" s="59"/>
      <c r="K10" s="59"/>
      <c r="L10" s="59"/>
      <c r="M10" s="59"/>
      <c r="N10" s="59"/>
      <c r="O10" s="59"/>
      <c r="P10" s="59"/>
    </row>
  </sheetData>
  <sheetProtection password="CF7E" sheet="1" objects="1" scenarios="1"/>
  <mergeCells count="2">
    <mergeCell ref="A8:C8"/>
    <mergeCell ref="A1:D1"/>
  </mergeCells>
  <pageMargins left="0.7" right="0.7" top="0.75" bottom="0.75" header="0.3" footer="0.3"/>
  <pageSetup paperSize="9" scale="41" fitToHeight="3" orientation="portrait" horizontalDpi="4294967292"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1">
    <pageSetUpPr fitToPage="1"/>
  </sheetPr>
  <dimension ref="A1:I10"/>
  <sheetViews>
    <sheetView view="pageBreakPreview" zoomScale="110" zoomScaleNormal="100" zoomScaleSheetLayoutView="140" workbookViewId="0">
      <selection activeCell="K7" sqref="K7"/>
    </sheetView>
  </sheetViews>
  <sheetFormatPr baseColWidth="10" defaultColWidth="9.1640625" defaultRowHeight="15"/>
  <cols>
    <col min="1" max="1" width="8.33203125" style="133" bestFit="1" customWidth="1"/>
    <col min="2" max="2" width="7.33203125" style="133" bestFit="1" customWidth="1"/>
    <col min="3" max="3" width="23" style="118" customWidth="1"/>
    <col min="4" max="4" width="10.1640625" style="56" customWidth="1"/>
    <col min="5" max="6" width="12.1640625" style="54" customWidth="1"/>
    <col min="7" max="7" width="36.33203125" style="54" customWidth="1"/>
    <col min="8" max="8" width="6.6640625" style="54" customWidth="1"/>
    <col min="9" max="9" width="9.1640625" style="54"/>
    <col min="10" max="16384" width="9.1640625" style="118"/>
  </cols>
  <sheetData>
    <row r="1" spans="1:9" s="138" customFormat="1" ht="24" customHeight="1">
      <c r="A1" s="696" t="s">
        <v>267</v>
      </c>
      <c r="B1" s="697"/>
      <c r="C1" s="697"/>
      <c r="D1" s="697"/>
      <c r="E1" s="697"/>
      <c r="F1" s="697"/>
      <c r="G1" s="697"/>
      <c r="H1" s="137"/>
      <c r="I1" s="67"/>
    </row>
    <row r="2" spans="1:9" s="141" customFormat="1" ht="55.5" customHeight="1">
      <c r="A2" s="103" t="s">
        <v>0</v>
      </c>
      <c r="B2" s="104" t="s">
        <v>1</v>
      </c>
      <c r="C2" s="104" t="s">
        <v>2</v>
      </c>
      <c r="D2" s="105" t="s">
        <v>1127</v>
      </c>
      <c r="E2" s="69" t="s">
        <v>1133</v>
      </c>
      <c r="F2" s="69" t="s">
        <v>1134</v>
      </c>
      <c r="G2" s="69" t="s">
        <v>1131</v>
      </c>
      <c r="H2" s="140"/>
      <c r="I2" s="71"/>
    </row>
    <row r="3" spans="1:9" ht="64">
      <c r="A3" s="142" t="s">
        <v>242</v>
      </c>
      <c r="B3" s="142" t="s">
        <v>311</v>
      </c>
      <c r="C3" s="143" t="s">
        <v>1012</v>
      </c>
      <c r="D3" s="85">
        <f>SUM(E3:F3)</f>
        <v>4.62</v>
      </c>
      <c r="E3" s="54">
        <v>0</v>
      </c>
      <c r="F3" s="60">
        <v>4.62</v>
      </c>
      <c r="G3" s="60" t="s">
        <v>1530</v>
      </c>
    </row>
    <row r="4" spans="1:9" ht="32">
      <c r="A4" s="142" t="s">
        <v>1067</v>
      </c>
      <c r="B4" s="142" t="s">
        <v>311</v>
      </c>
      <c r="C4" s="143" t="s">
        <v>1013</v>
      </c>
      <c r="D4" s="85">
        <f t="shared" ref="D4:D7" si="0">SUM(E4:F4)</f>
        <v>632.61</v>
      </c>
      <c r="E4" s="60">
        <v>632.61</v>
      </c>
      <c r="F4" s="60">
        <v>0</v>
      </c>
      <c r="G4" s="60" t="s">
        <v>1531</v>
      </c>
    </row>
    <row r="5" spans="1:9" ht="64">
      <c r="A5" s="142" t="s">
        <v>243</v>
      </c>
      <c r="B5" s="142" t="s">
        <v>311</v>
      </c>
      <c r="C5" s="143" t="s">
        <v>1014</v>
      </c>
      <c r="D5" s="85">
        <f t="shared" si="0"/>
        <v>347.89</v>
      </c>
      <c r="E5" s="60">
        <v>347.89</v>
      </c>
      <c r="F5" s="60">
        <v>0</v>
      </c>
      <c r="G5" s="60" t="s">
        <v>1532</v>
      </c>
    </row>
    <row r="6" spans="1:9" ht="80">
      <c r="A6" s="142" t="s">
        <v>244</v>
      </c>
      <c r="B6" s="142" t="s">
        <v>311</v>
      </c>
      <c r="C6" s="143" t="s">
        <v>1015</v>
      </c>
      <c r="D6" s="85">
        <f t="shared" si="0"/>
        <v>16.920000000000002</v>
      </c>
      <c r="E6" s="60">
        <v>16.920000000000002</v>
      </c>
      <c r="F6" s="60">
        <v>0</v>
      </c>
      <c r="G6" s="60" t="s">
        <v>1533</v>
      </c>
    </row>
    <row r="7" spans="1:9" ht="32">
      <c r="A7" s="142" t="s">
        <v>244</v>
      </c>
      <c r="B7" s="142" t="s">
        <v>311</v>
      </c>
      <c r="C7" s="143" t="s">
        <v>1016</v>
      </c>
      <c r="D7" s="85">
        <f t="shared" si="0"/>
        <v>7.74</v>
      </c>
      <c r="E7" s="60">
        <v>7.74</v>
      </c>
      <c r="F7" s="60">
        <v>0</v>
      </c>
      <c r="G7" s="60" t="s">
        <v>1534</v>
      </c>
    </row>
    <row r="8" spans="1:9" s="144" customFormat="1" ht="36" customHeight="1">
      <c r="A8" s="704" t="s">
        <v>17</v>
      </c>
      <c r="B8" s="704"/>
      <c r="C8" s="704"/>
      <c r="D8" s="85">
        <f t="shared" ref="D8:F8" si="1">SUM(D3:D7)</f>
        <v>1009.78</v>
      </c>
      <c r="E8" s="85">
        <f t="shared" si="1"/>
        <v>1005.16</v>
      </c>
      <c r="F8" s="85">
        <f t="shared" si="1"/>
        <v>4.62</v>
      </c>
      <c r="G8" s="85"/>
      <c r="H8" s="67"/>
      <c r="I8" s="85"/>
    </row>
    <row r="9" spans="1:9" s="132" customFormat="1">
      <c r="A9" s="133"/>
      <c r="B9" s="133"/>
      <c r="C9" s="118"/>
      <c r="D9" s="55"/>
      <c r="E9" s="59"/>
      <c r="F9" s="59"/>
      <c r="G9" s="59"/>
      <c r="H9" s="59"/>
      <c r="I9" s="59"/>
    </row>
    <row r="10" spans="1:9" s="132" customFormat="1">
      <c r="A10" s="133"/>
      <c r="B10" s="133"/>
      <c r="C10" s="118"/>
      <c r="D10" s="55"/>
      <c r="E10" s="59"/>
      <c r="F10" s="59"/>
      <c r="G10" s="59"/>
      <c r="H10" s="59"/>
      <c r="I10" s="59"/>
    </row>
  </sheetData>
  <mergeCells count="2">
    <mergeCell ref="A8:C8"/>
    <mergeCell ref="A1:G1"/>
  </mergeCells>
  <pageMargins left="0.7" right="0.7" top="0.75" bottom="0.75" header="0.3" footer="0.3"/>
  <pageSetup paperSize="5" scale="77" fitToHeight="3" orientation="portrait" horizontalDpi="4294967292"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2">
    <pageSetUpPr fitToPage="1"/>
  </sheetPr>
  <dimension ref="A1:O18"/>
  <sheetViews>
    <sheetView workbookViewId="0">
      <pane xSplit="3" ySplit="2" topLeftCell="D3" activePane="bottomRight" state="frozen"/>
      <selection pane="topRight"/>
      <selection pane="bottomLeft"/>
      <selection pane="bottomRight" activeCell="I11" sqref="I11"/>
    </sheetView>
  </sheetViews>
  <sheetFormatPr baseColWidth="10" defaultColWidth="9.1640625" defaultRowHeight="15"/>
  <cols>
    <col min="1" max="1" width="11.6640625" style="94" customWidth="1"/>
    <col min="2" max="2" width="9" style="94" customWidth="1"/>
    <col min="3" max="3" width="44.83203125" style="88" customWidth="1"/>
    <col min="4" max="4" width="12.1640625" style="92" customWidth="1"/>
    <col min="5" max="14" width="12.1640625" style="87" customWidth="1"/>
    <col min="15" max="15" width="9.1640625" style="87"/>
    <col min="16" max="16384" width="9.1640625" style="88"/>
  </cols>
  <sheetData>
    <row r="1" spans="1:15" s="102" customFormat="1" ht="24" customHeight="1">
      <c r="A1" s="736" t="s">
        <v>50</v>
      </c>
      <c r="B1" s="736"/>
      <c r="C1" s="736"/>
      <c r="D1" s="736"/>
      <c r="E1" s="221"/>
      <c r="F1" s="221"/>
      <c r="G1" s="221"/>
      <c r="H1" s="221"/>
      <c r="I1" s="221"/>
      <c r="J1" s="221"/>
      <c r="K1" s="221"/>
      <c r="L1" s="221"/>
      <c r="M1" s="221"/>
      <c r="N1" s="221"/>
      <c r="O1" s="101"/>
    </row>
    <row r="2" spans="1:15" s="100" customFormat="1" ht="55.5" customHeight="1">
      <c r="A2" s="222" t="s">
        <v>0</v>
      </c>
      <c r="B2" s="223" t="s">
        <v>1</v>
      </c>
      <c r="C2" s="223" t="s">
        <v>2</v>
      </c>
      <c r="D2" s="224" t="s">
        <v>1127</v>
      </c>
      <c r="E2" s="224" t="s">
        <v>3</v>
      </c>
      <c r="F2" s="224" t="s">
        <v>4</v>
      </c>
      <c r="G2" s="224" t="s">
        <v>5</v>
      </c>
      <c r="H2" s="224" t="s">
        <v>6</v>
      </c>
      <c r="I2" s="224" t="s">
        <v>7</v>
      </c>
      <c r="J2" s="224" t="s">
        <v>8</v>
      </c>
      <c r="K2" s="224" t="s">
        <v>9</v>
      </c>
      <c r="L2" s="224" t="s">
        <v>10</v>
      </c>
      <c r="M2" s="224" t="s">
        <v>11</v>
      </c>
      <c r="N2" s="224" t="s">
        <v>12</v>
      </c>
      <c r="O2" s="107"/>
    </row>
    <row r="3" spans="1:15" ht="22.5" customHeight="1">
      <c r="A3" s="109" t="s">
        <v>936</v>
      </c>
      <c r="B3" s="111" t="s">
        <v>311</v>
      </c>
      <c r="C3" s="109" t="s">
        <v>937</v>
      </c>
      <c r="D3" s="225">
        <f>SUM(E3:N3)</f>
        <v>1029</v>
      </c>
      <c r="E3" s="219">
        <v>1029</v>
      </c>
      <c r="F3" s="220"/>
      <c r="G3" s="220"/>
      <c r="H3" s="220"/>
      <c r="I3" s="220"/>
      <c r="J3" s="220"/>
      <c r="K3" s="220"/>
      <c r="L3" s="220"/>
      <c r="M3" s="220"/>
      <c r="N3" s="220"/>
    </row>
    <row r="4" spans="1:15" ht="32">
      <c r="A4" s="109" t="s">
        <v>938</v>
      </c>
      <c r="B4" s="111" t="s">
        <v>311</v>
      </c>
      <c r="C4" s="109" t="s">
        <v>939</v>
      </c>
      <c r="D4" s="225">
        <f t="shared" ref="D4:D15" si="0">SUM(E4:N4)</f>
        <v>16.600000000000001</v>
      </c>
      <c r="E4" s="219">
        <v>16.600000000000001</v>
      </c>
      <c r="F4" s="220"/>
      <c r="G4" s="220"/>
      <c r="H4" s="220"/>
      <c r="I4" s="220"/>
      <c r="J4" s="220"/>
      <c r="K4" s="220"/>
      <c r="L4" s="220"/>
      <c r="M4" s="220"/>
      <c r="N4" s="220"/>
    </row>
    <row r="5" spans="1:15" ht="22.5" customHeight="1">
      <c r="A5" s="109" t="s">
        <v>1051</v>
      </c>
      <c r="B5" s="111" t="s">
        <v>311</v>
      </c>
      <c r="C5" s="109" t="s">
        <v>940</v>
      </c>
      <c r="D5" s="225">
        <f t="shared" si="0"/>
        <v>24.9</v>
      </c>
      <c r="E5" s="219">
        <v>24.9</v>
      </c>
      <c r="F5" s="220"/>
      <c r="G5" s="220"/>
      <c r="H5" s="220"/>
      <c r="I5" s="220"/>
      <c r="J5" s="220"/>
      <c r="K5" s="220"/>
      <c r="L5" s="220"/>
      <c r="M5" s="220"/>
      <c r="N5" s="220"/>
    </row>
    <row r="6" spans="1:15" ht="22.5" customHeight="1">
      <c r="A6" s="109" t="s">
        <v>1068</v>
      </c>
      <c r="B6" s="111" t="s">
        <v>311</v>
      </c>
      <c r="C6" s="109" t="s">
        <v>941</v>
      </c>
      <c r="D6" s="225">
        <f t="shared" si="0"/>
        <v>3.68</v>
      </c>
      <c r="E6" s="219">
        <v>3.68</v>
      </c>
      <c r="F6" s="220"/>
      <c r="G6" s="220"/>
      <c r="H6" s="220"/>
      <c r="I6" s="220"/>
      <c r="J6" s="220"/>
      <c r="K6" s="220"/>
      <c r="L6" s="220"/>
      <c r="M6" s="220"/>
      <c r="N6" s="220"/>
    </row>
    <row r="7" spans="1:15" ht="22.5" customHeight="1">
      <c r="A7" s="109" t="s">
        <v>1080</v>
      </c>
      <c r="B7" s="111" t="s">
        <v>311</v>
      </c>
      <c r="C7" s="109" t="s">
        <v>1081</v>
      </c>
      <c r="D7" s="225">
        <f t="shared" si="0"/>
        <v>64.62</v>
      </c>
      <c r="E7" s="219">
        <v>64.62</v>
      </c>
      <c r="F7" s="220"/>
      <c r="G7" s="220"/>
      <c r="H7" s="220"/>
      <c r="I7" s="220"/>
      <c r="J7" s="220"/>
      <c r="K7" s="220"/>
      <c r="L7" s="220"/>
      <c r="M7" s="220"/>
      <c r="N7" s="220"/>
    </row>
    <row r="8" spans="1:15" ht="22.5" customHeight="1">
      <c r="A8" s="109" t="s">
        <v>942</v>
      </c>
      <c r="B8" s="111" t="s">
        <v>311</v>
      </c>
      <c r="C8" s="109" t="s">
        <v>943</v>
      </c>
      <c r="D8" s="225">
        <f t="shared" si="0"/>
        <v>69.28</v>
      </c>
      <c r="E8" s="219">
        <v>69.28</v>
      </c>
      <c r="F8" s="220"/>
      <c r="G8" s="220"/>
      <c r="H8" s="220"/>
      <c r="I8" s="220"/>
      <c r="J8" s="220"/>
      <c r="K8" s="220"/>
      <c r="L8" s="220"/>
      <c r="M8" s="220"/>
      <c r="N8" s="220"/>
    </row>
    <row r="9" spans="1:15" ht="22.5" customHeight="1">
      <c r="A9" s="109" t="s">
        <v>944</v>
      </c>
      <c r="B9" s="111" t="s">
        <v>311</v>
      </c>
      <c r="C9" s="109" t="s">
        <v>945</v>
      </c>
      <c r="D9" s="225">
        <f t="shared" si="0"/>
        <v>41.25</v>
      </c>
      <c r="E9" s="219">
        <v>41.25</v>
      </c>
      <c r="F9" s="220"/>
      <c r="G9" s="220"/>
      <c r="H9" s="220"/>
      <c r="I9" s="220"/>
      <c r="J9" s="220"/>
      <c r="K9" s="220"/>
      <c r="L9" s="220"/>
      <c r="M9" s="220"/>
      <c r="N9" s="220"/>
    </row>
    <row r="10" spans="1:15" ht="22.5" customHeight="1">
      <c r="A10" s="109" t="s">
        <v>946</v>
      </c>
      <c r="B10" s="111" t="s">
        <v>311</v>
      </c>
      <c r="C10" s="109" t="s">
        <v>947</v>
      </c>
      <c r="D10" s="225">
        <f t="shared" si="0"/>
        <v>14.25</v>
      </c>
      <c r="E10" s="219">
        <v>14.25</v>
      </c>
      <c r="F10" s="220"/>
      <c r="G10" s="220"/>
      <c r="H10" s="220"/>
      <c r="I10" s="220"/>
      <c r="J10" s="220"/>
      <c r="K10" s="220"/>
      <c r="L10" s="220"/>
      <c r="M10" s="220"/>
      <c r="N10" s="220"/>
    </row>
    <row r="11" spans="1:15" ht="17">
      <c r="A11" s="109" t="s">
        <v>1116</v>
      </c>
      <c r="B11" s="111" t="s">
        <v>311</v>
      </c>
      <c r="C11" s="109" t="s">
        <v>1117</v>
      </c>
      <c r="D11" s="225">
        <f t="shared" si="0"/>
        <v>27.5</v>
      </c>
      <c r="E11" s="219">
        <v>27.5</v>
      </c>
      <c r="F11" s="220"/>
      <c r="G11" s="220"/>
      <c r="H11" s="220"/>
      <c r="I11" s="220"/>
      <c r="J11" s="220"/>
      <c r="K11" s="220"/>
      <c r="L11" s="220"/>
      <c r="M11" s="220"/>
      <c r="N11" s="220"/>
    </row>
    <row r="12" spans="1:15" ht="22.5" customHeight="1">
      <c r="A12" s="109" t="s">
        <v>948</v>
      </c>
      <c r="B12" s="111" t="s">
        <v>311</v>
      </c>
      <c r="C12" s="109" t="s">
        <v>41</v>
      </c>
      <c r="D12" s="225">
        <f t="shared" si="0"/>
        <v>83</v>
      </c>
      <c r="E12" s="219">
        <v>83</v>
      </c>
      <c r="F12" s="220"/>
      <c r="G12" s="220"/>
      <c r="H12" s="220"/>
      <c r="I12" s="220"/>
      <c r="J12" s="220"/>
      <c r="K12" s="220"/>
      <c r="L12" s="220"/>
      <c r="M12" s="220"/>
      <c r="N12" s="220"/>
    </row>
    <row r="13" spans="1:15" ht="22.5" customHeight="1">
      <c r="A13" s="109" t="s">
        <v>949</v>
      </c>
      <c r="B13" s="111" t="s">
        <v>311</v>
      </c>
      <c r="C13" s="109" t="s">
        <v>209</v>
      </c>
      <c r="D13" s="225">
        <f t="shared" si="0"/>
        <v>33.200000000000003</v>
      </c>
      <c r="E13" s="219">
        <v>33.200000000000003</v>
      </c>
      <c r="F13" s="220"/>
      <c r="G13" s="220"/>
      <c r="H13" s="220"/>
      <c r="I13" s="220"/>
      <c r="J13" s="220"/>
      <c r="K13" s="220"/>
      <c r="L13" s="220"/>
      <c r="M13" s="220"/>
      <c r="N13" s="220"/>
    </row>
    <row r="14" spans="1:15" ht="22.5" customHeight="1">
      <c r="A14" s="109" t="s">
        <v>950</v>
      </c>
      <c r="B14" s="111" t="s">
        <v>311</v>
      </c>
      <c r="C14" s="109" t="s">
        <v>951</v>
      </c>
      <c r="D14" s="225">
        <f t="shared" si="0"/>
        <v>16.600000000000001</v>
      </c>
      <c r="E14" s="219">
        <v>16.600000000000001</v>
      </c>
      <c r="F14" s="220"/>
      <c r="G14" s="220"/>
      <c r="H14" s="220"/>
      <c r="I14" s="220"/>
      <c r="J14" s="220"/>
      <c r="K14" s="220"/>
      <c r="L14" s="220"/>
      <c r="M14" s="220"/>
      <c r="N14" s="220"/>
    </row>
    <row r="15" spans="1:15" ht="22.5" customHeight="1">
      <c r="A15" s="109" t="s">
        <v>952</v>
      </c>
      <c r="B15" s="111" t="s">
        <v>311</v>
      </c>
      <c r="C15" s="109" t="s">
        <v>933</v>
      </c>
      <c r="D15" s="225">
        <f t="shared" si="0"/>
        <v>26</v>
      </c>
      <c r="E15" s="219">
        <v>26</v>
      </c>
      <c r="F15" s="220"/>
      <c r="G15" s="220"/>
      <c r="H15" s="220"/>
      <c r="I15" s="220"/>
      <c r="J15" s="220"/>
      <c r="K15" s="220"/>
      <c r="L15" s="220"/>
      <c r="M15" s="220"/>
      <c r="N15" s="220"/>
    </row>
    <row r="16" spans="1:15" s="116" customFormat="1" ht="18.75" customHeight="1">
      <c r="A16" s="735" t="s">
        <v>17</v>
      </c>
      <c r="B16" s="735"/>
      <c r="C16" s="735"/>
      <c r="D16" s="226">
        <f t="shared" ref="D16:N16" si="1">SUM(D3:D15)</f>
        <v>1449.88</v>
      </c>
      <c r="E16" s="226">
        <f t="shared" si="1"/>
        <v>1449.88</v>
      </c>
      <c r="F16" s="226">
        <f t="shared" si="1"/>
        <v>0</v>
      </c>
      <c r="G16" s="226">
        <f t="shared" si="1"/>
        <v>0</v>
      </c>
      <c r="H16" s="226">
        <f t="shared" si="1"/>
        <v>0</v>
      </c>
      <c r="I16" s="226">
        <f t="shared" si="1"/>
        <v>0</v>
      </c>
      <c r="J16" s="226">
        <f t="shared" si="1"/>
        <v>0</v>
      </c>
      <c r="K16" s="226">
        <f t="shared" si="1"/>
        <v>0</v>
      </c>
      <c r="L16" s="226">
        <f t="shared" si="1"/>
        <v>0</v>
      </c>
      <c r="M16" s="226">
        <f t="shared" si="1"/>
        <v>0</v>
      </c>
      <c r="N16" s="226">
        <f t="shared" si="1"/>
        <v>0</v>
      </c>
      <c r="O16" s="115"/>
    </row>
    <row r="17" spans="1:15" s="98" customFormat="1">
      <c r="A17" s="94"/>
      <c r="B17" s="94"/>
      <c r="C17" s="88"/>
      <c r="D17" s="89"/>
      <c r="E17" s="97"/>
      <c r="F17" s="97"/>
      <c r="G17" s="97"/>
      <c r="H17" s="97"/>
      <c r="I17" s="97"/>
      <c r="J17" s="97"/>
      <c r="K17" s="97"/>
      <c r="L17" s="97"/>
      <c r="M17" s="97"/>
      <c r="N17" s="97"/>
      <c r="O17" s="97"/>
    </row>
    <row r="18" spans="1:15" s="98" customFormat="1">
      <c r="A18" s="94"/>
      <c r="B18" s="94"/>
      <c r="C18" s="88"/>
      <c r="D18" s="89"/>
      <c r="E18" s="97"/>
      <c r="F18" s="97"/>
      <c r="G18" s="97"/>
      <c r="H18" s="97"/>
      <c r="I18" s="97"/>
      <c r="J18" s="97"/>
      <c r="K18" s="97"/>
      <c r="L18" s="97"/>
      <c r="M18" s="97"/>
      <c r="N18" s="97"/>
      <c r="O18" s="97"/>
    </row>
  </sheetData>
  <mergeCells count="2">
    <mergeCell ref="A16:C16"/>
    <mergeCell ref="A1:D1"/>
  </mergeCells>
  <pageMargins left="0.25" right="0.25" top="0.75" bottom="0.75" header="0.3" footer="0.3"/>
  <pageSetup paperSize="9" scale="4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3">
    <pageSetUpPr fitToPage="1"/>
  </sheetPr>
  <dimension ref="A1:H18"/>
  <sheetViews>
    <sheetView view="pageBreakPreview" zoomScaleNormal="100" zoomScaleSheetLayoutView="100" workbookViewId="0">
      <pane xSplit="3" ySplit="2" topLeftCell="D3" activePane="bottomRight" state="frozen"/>
      <selection activeCell="K7" sqref="K7"/>
      <selection pane="topRight" activeCell="K7" sqref="K7"/>
      <selection pane="bottomLeft" activeCell="K7" sqref="K7"/>
      <selection pane="bottomRight" activeCell="K7" sqref="K7"/>
    </sheetView>
  </sheetViews>
  <sheetFormatPr baseColWidth="10" defaultColWidth="9.1640625" defaultRowHeight="15"/>
  <cols>
    <col min="1" max="1" width="9.33203125" style="94" bestFit="1" customWidth="1"/>
    <col min="2" max="2" width="8" style="94" bestFit="1" customWidth="1"/>
    <col min="3" max="3" width="21.33203125" style="88" customWidth="1"/>
    <col min="4" max="4" width="10.33203125" style="92" customWidth="1"/>
    <col min="5" max="6" width="12.1640625" style="87" customWidth="1"/>
    <col min="7" max="7" width="45" style="87" customWidth="1"/>
    <col min="8" max="8" width="9.1640625" style="87"/>
    <col min="9" max="16384" width="9.1640625" style="88"/>
  </cols>
  <sheetData>
    <row r="1" spans="1:8" s="102" customFormat="1" ht="24" customHeight="1">
      <c r="A1" s="737" t="s">
        <v>1147</v>
      </c>
      <c r="B1" s="738"/>
      <c r="C1" s="738"/>
      <c r="D1" s="738"/>
      <c r="E1" s="738"/>
      <c r="F1" s="738"/>
      <c r="G1" s="739"/>
      <c r="H1" s="101"/>
    </row>
    <row r="2" spans="1:8" s="100" customFormat="1" ht="55.5" customHeight="1">
      <c r="A2" s="222" t="s">
        <v>0</v>
      </c>
      <c r="B2" s="400" t="s">
        <v>1</v>
      </c>
      <c r="C2" s="510" t="s">
        <v>2</v>
      </c>
      <c r="D2" s="224" t="s">
        <v>1127</v>
      </c>
      <c r="E2" s="69" t="s">
        <v>1133</v>
      </c>
      <c r="F2" s="69" t="s">
        <v>1134</v>
      </c>
      <c r="G2" s="69" t="s">
        <v>1131</v>
      </c>
      <c r="H2" s="107"/>
    </row>
    <row r="3" spans="1:8" ht="85">
      <c r="A3" s="109" t="s">
        <v>936</v>
      </c>
      <c r="B3" s="111" t="s">
        <v>311</v>
      </c>
      <c r="C3" s="109" t="s">
        <v>937</v>
      </c>
      <c r="D3" s="110">
        <f>SUM(E3:F3)</f>
        <v>1029</v>
      </c>
      <c r="E3" s="219">
        <v>735</v>
      </c>
      <c r="F3" s="220">
        <v>294</v>
      </c>
      <c r="G3" s="220" t="s">
        <v>1606</v>
      </c>
    </row>
    <row r="4" spans="1:8" ht="64">
      <c r="A4" s="109" t="s">
        <v>938</v>
      </c>
      <c r="B4" s="111" t="s">
        <v>311</v>
      </c>
      <c r="C4" s="109" t="s">
        <v>939</v>
      </c>
      <c r="D4" s="110">
        <f t="shared" ref="D4:D15" si="0">SUM(E4:F4)</f>
        <v>16.600000000000001</v>
      </c>
      <c r="E4" s="219">
        <v>16.600000000000001</v>
      </c>
      <c r="F4" s="220">
        <v>0</v>
      </c>
      <c r="G4" s="220" t="s">
        <v>1607</v>
      </c>
    </row>
    <row r="5" spans="1:8" ht="68">
      <c r="A5" s="109" t="s">
        <v>1051</v>
      </c>
      <c r="B5" s="111" t="s">
        <v>311</v>
      </c>
      <c r="C5" s="109" t="s">
        <v>940</v>
      </c>
      <c r="D5" s="110">
        <f t="shared" si="0"/>
        <v>24.9</v>
      </c>
      <c r="E5" s="219">
        <v>24.9</v>
      </c>
      <c r="F5" s="220">
        <v>0</v>
      </c>
      <c r="G5" s="220" t="s">
        <v>1608</v>
      </c>
    </row>
    <row r="6" spans="1:8" ht="34">
      <c r="A6" s="109" t="s">
        <v>1068</v>
      </c>
      <c r="B6" s="111" t="s">
        <v>311</v>
      </c>
      <c r="C6" s="109" t="s">
        <v>941</v>
      </c>
      <c r="D6" s="110">
        <f t="shared" si="0"/>
        <v>3.68</v>
      </c>
      <c r="E6" s="219">
        <v>3.68</v>
      </c>
      <c r="F6" s="220">
        <v>0</v>
      </c>
      <c r="G6" s="220" t="s">
        <v>1609</v>
      </c>
    </row>
    <row r="7" spans="1:8" ht="51">
      <c r="A7" s="109" t="s">
        <v>1080</v>
      </c>
      <c r="B7" s="111" t="s">
        <v>311</v>
      </c>
      <c r="C7" s="109" t="s">
        <v>1081</v>
      </c>
      <c r="D7" s="110">
        <f t="shared" si="0"/>
        <v>64.62</v>
      </c>
      <c r="E7" s="219">
        <v>64.62</v>
      </c>
      <c r="F7" s="220">
        <v>0</v>
      </c>
      <c r="G7" s="220" t="s">
        <v>1610</v>
      </c>
    </row>
    <row r="8" spans="1:8" ht="34">
      <c r="A8" s="109" t="s">
        <v>942</v>
      </c>
      <c r="B8" s="111" t="s">
        <v>311</v>
      </c>
      <c r="C8" s="109" t="s">
        <v>943</v>
      </c>
      <c r="D8" s="110">
        <f t="shared" si="0"/>
        <v>69.28</v>
      </c>
      <c r="E8" s="219">
        <v>69.28</v>
      </c>
      <c r="F8" s="220">
        <v>0</v>
      </c>
      <c r="G8" s="220" t="s">
        <v>1611</v>
      </c>
    </row>
    <row r="9" spans="1:8" ht="68">
      <c r="A9" s="109" t="s">
        <v>944</v>
      </c>
      <c r="B9" s="111" t="s">
        <v>311</v>
      </c>
      <c r="C9" s="109" t="s">
        <v>945</v>
      </c>
      <c r="D9" s="110">
        <f t="shared" si="0"/>
        <v>41.25</v>
      </c>
      <c r="E9" s="219">
        <v>41.25</v>
      </c>
      <c r="F9" s="220">
        <v>0</v>
      </c>
      <c r="G9" s="220" t="s">
        <v>1612</v>
      </c>
    </row>
    <row r="10" spans="1:8" ht="34">
      <c r="A10" s="109" t="s">
        <v>946</v>
      </c>
      <c r="B10" s="111" t="s">
        <v>311</v>
      </c>
      <c r="C10" s="109" t="s">
        <v>947</v>
      </c>
      <c r="D10" s="110">
        <f t="shared" si="0"/>
        <v>14.25</v>
      </c>
      <c r="E10" s="219">
        <v>14.25</v>
      </c>
      <c r="F10" s="220">
        <v>0</v>
      </c>
      <c r="G10" s="220" t="s">
        <v>1613</v>
      </c>
    </row>
    <row r="11" spans="1:8" ht="48">
      <c r="A11" s="109" t="s">
        <v>1116</v>
      </c>
      <c r="B11" s="111" t="s">
        <v>311</v>
      </c>
      <c r="C11" s="109" t="s">
        <v>1117</v>
      </c>
      <c r="D11" s="110">
        <f t="shared" si="0"/>
        <v>27.5</v>
      </c>
      <c r="E11" s="219">
        <v>27.5</v>
      </c>
      <c r="F11" s="220">
        <v>0</v>
      </c>
      <c r="G11" s="220" t="s">
        <v>1614</v>
      </c>
    </row>
    <row r="12" spans="1:8" ht="51">
      <c r="A12" s="109" t="s">
        <v>948</v>
      </c>
      <c r="B12" s="111" t="s">
        <v>311</v>
      </c>
      <c r="C12" s="109" t="s">
        <v>41</v>
      </c>
      <c r="D12" s="110">
        <f t="shared" si="0"/>
        <v>83</v>
      </c>
      <c r="E12" s="219">
        <v>83</v>
      </c>
      <c r="F12" s="220">
        <v>0</v>
      </c>
      <c r="G12" s="220" t="s">
        <v>1615</v>
      </c>
    </row>
    <row r="13" spans="1:8" ht="17">
      <c r="A13" s="109" t="s">
        <v>949</v>
      </c>
      <c r="B13" s="111" t="s">
        <v>311</v>
      </c>
      <c r="C13" s="109" t="s">
        <v>209</v>
      </c>
      <c r="D13" s="110">
        <f t="shared" si="0"/>
        <v>33.200000000000003</v>
      </c>
      <c r="E13" s="219">
        <v>33.200000000000003</v>
      </c>
      <c r="F13" s="220">
        <v>0</v>
      </c>
      <c r="G13" s="220" t="s">
        <v>1616</v>
      </c>
    </row>
    <row r="14" spans="1:8" ht="51">
      <c r="A14" s="109" t="s">
        <v>950</v>
      </c>
      <c r="B14" s="111" t="s">
        <v>311</v>
      </c>
      <c r="C14" s="109" t="s">
        <v>951</v>
      </c>
      <c r="D14" s="110">
        <f t="shared" si="0"/>
        <v>16.600000000000001</v>
      </c>
      <c r="E14" s="219">
        <v>16.600000000000001</v>
      </c>
      <c r="F14" s="220">
        <v>0</v>
      </c>
      <c r="G14" s="220" t="s">
        <v>1617</v>
      </c>
    </row>
    <row r="15" spans="1:8" ht="170">
      <c r="A15" s="109" t="s">
        <v>952</v>
      </c>
      <c r="B15" s="111" t="s">
        <v>311</v>
      </c>
      <c r="C15" s="109" t="s">
        <v>933</v>
      </c>
      <c r="D15" s="110">
        <f t="shared" si="0"/>
        <v>26</v>
      </c>
      <c r="E15" s="219">
        <v>26</v>
      </c>
      <c r="F15" s="220">
        <v>0</v>
      </c>
      <c r="G15" s="220" t="s">
        <v>1618</v>
      </c>
    </row>
    <row r="16" spans="1:8" s="116" customFormat="1" ht="39.75" customHeight="1">
      <c r="A16" s="735" t="s">
        <v>17</v>
      </c>
      <c r="B16" s="735"/>
      <c r="C16" s="735"/>
      <c r="D16" s="226">
        <f t="shared" ref="D16:F16" si="1">SUM(D3:D15)</f>
        <v>1449.88</v>
      </c>
      <c r="E16" s="226">
        <f t="shared" si="1"/>
        <v>1155.8799999999999</v>
      </c>
      <c r="F16" s="226">
        <f t="shared" si="1"/>
        <v>294</v>
      </c>
      <c r="G16" s="226"/>
      <c r="H16" s="115"/>
    </row>
    <row r="17" spans="1:8" s="98" customFormat="1">
      <c r="A17" s="94"/>
      <c r="B17" s="94"/>
      <c r="C17" s="88"/>
      <c r="D17" s="89"/>
      <c r="E17" s="97"/>
      <c r="F17" s="97"/>
      <c r="G17" s="97"/>
      <c r="H17" s="97"/>
    </row>
    <row r="18" spans="1:8" s="98" customFormat="1">
      <c r="A18" s="94"/>
      <c r="B18" s="94"/>
      <c r="C18" s="88"/>
      <c r="D18" s="89"/>
      <c r="E18" s="97"/>
      <c r="F18" s="97"/>
      <c r="G18" s="97"/>
      <c r="H18" s="97"/>
    </row>
  </sheetData>
  <mergeCells count="2">
    <mergeCell ref="A16:C16"/>
    <mergeCell ref="A1:G1"/>
  </mergeCells>
  <pageMargins left="0.25" right="0.25" top="0.75" bottom="0.75" header="0.3" footer="0.3"/>
  <pageSetup paperSize="5" scale="80" fitToHeight="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4">
    <pageSetUpPr fitToPage="1"/>
  </sheetPr>
  <dimension ref="A1:P16"/>
  <sheetViews>
    <sheetView view="pageBreakPreview" zoomScale="114" zoomScaleNormal="100" zoomScaleSheetLayoutView="85" workbookViewId="0">
      <pane ySplit="2" topLeftCell="A3" activePane="bottomLeft" state="frozen"/>
      <selection pane="bottomLeft" activeCell="H11" sqref="H11"/>
    </sheetView>
  </sheetViews>
  <sheetFormatPr baseColWidth="10" defaultColWidth="9.1640625" defaultRowHeight="15"/>
  <cols>
    <col min="1" max="1" width="10.1640625" style="123" customWidth="1"/>
    <col min="2" max="2" width="9" style="133" bestFit="1" customWidth="1"/>
    <col min="3" max="3" width="55" style="118" customWidth="1"/>
    <col min="4" max="4" width="11.33203125" style="54" customWidth="1"/>
    <col min="5" max="14" width="10" style="54" customWidth="1"/>
    <col min="15" max="15" width="6.6640625" style="54" customWidth="1"/>
    <col min="16" max="16" width="9.1640625" style="54"/>
    <col min="17" max="16384" width="9.1640625" style="118"/>
  </cols>
  <sheetData>
    <row r="1" spans="1:16" s="138" customFormat="1" ht="24" customHeight="1">
      <c r="A1" s="721" t="s">
        <v>348</v>
      </c>
      <c r="B1" s="722"/>
      <c r="C1" s="722"/>
      <c r="D1" s="723"/>
      <c r="E1" s="227"/>
      <c r="F1" s="227"/>
      <c r="G1" s="227"/>
      <c r="H1" s="227"/>
      <c r="I1" s="227"/>
      <c r="J1" s="227"/>
      <c r="K1" s="227"/>
      <c r="L1" s="227"/>
      <c r="M1" s="227"/>
      <c r="N1" s="227"/>
      <c r="O1" s="137"/>
      <c r="P1" s="67"/>
    </row>
    <row r="2" spans="1:16" s="141" customFormat="1" ht="55.5" customHeight="1">
      <c r="A2" s="228" t="s">
        <v>0</v>
      </c>
      <c r="B2" s="228" t="s">
        <v>1</v>
      </c>
      <c r="C2" s="228" t="s">
        <v>2</v>
      </c>
      <c r="D2" s="139" t="s">
        <v>1127</v>
      </c>
      <c r="E2" s="139" t="s">
        <v>3</v>
      </c>
      <c r="F2" s="139" t="s">
        <v>4</v>
      </c>
      <c r="G2" s="139" t="s">
        <v>5</v>
      </c>
      <c r="H2" s="139" t="s">
        <v>6</v>
      </c>
      <c r="I2" s="139" t="s">
        <v>7</v>
      </c>
      <c r="J2" s="139" t="s">
        <v>8</v>
      </c>
      <c r="K2" s="139" t="s">
        <v>9</v>
      </c>
      <c r="L2" s="139" t="s">
        <v>10</v>
      </c>
      <c r="M2" s="139" t="s">
        <v>11</v>
      </c>
      <c r="N2" s="139" t="s">
        <v>12</v>
      </c>
      <c r="O2" s="140"/>
      <c r="P2" s="71"/>
    </row>
    <row r="3" spans="1:16" ht="17">
      <c r="A3" s="229" t="s">
        <v>349</v>
      </c>
      <c r="B3" s="142" t="s">
        <v>311</v>
      </c>
      <c r="C3" s="230" t="s">
        <v>350</v>
      </c>
      <c r="D3" s="85">
        <f>SUM(E3:N3)</f>
        <v>0.36</v>
      </c>
      <c r="E3" s="60">
        <v>0.36</v>
      </c>
      <c r="F3" s="60"/>
      <c r="G3" s="60"/>
      <c r="H3" s="60"/>
      <c r="I3" s="60"/>
      <c r="J3" s="60"/>
      <c r="K3" s="60"/>
      <c r="L3" s="60"/>
      <c r="M3" s="60"/>
      <c r="N3" s="60"/>
    </row>
    <row r="4" spans="1:16" ht="32.25" customHeight="1">
      <c r="A4" s="231" t="s">
        <v>1054</v>
      </c>
      <c r="B4" s="142" t="s">
        <v>311</v>
      </c>
      <c r="C4" s="230" t="s">
        <v>351</v>
      </c>
      <c r="D4" s="85">
        <f t="shared" ref="D4:D13" si="0">SUM(E4:N4)</f>
        <v>20</v>
      </c>
      <c r="E4" s="60">
        <v>20</v>
      </c>
      <c r="F4" s="60"/>
      <c r="G4" s="60"/>
      <c r="H4" s="60"/>
      <c r="I4" s="60"/>
      <c r="J4" s="60"/>
      <c r="K4" s="60"/>
      <c r="L4" s="60"/>
      <c r="M4" s="60"/>
      <c r="N4" s="60"/>
    </row>
    <row r="5" spans="1:16" ht="17">
      <c r="A5" s="231" t="s">
        <v>1089</v>
      </c>
      <c r="B5" s="142" t="s">
        <v>311</v>
      </c>
      <c r="C5" s="230" t="s">
        <v>1090</v>
      </c>
      <c r="D5" s="85">
        <f t="shared" si="0"/>
        <v>1.36</v>
      </c>
      <c r="E5" s="60">
        <v>1.36</v>
      </c>
      <c r="F5" s="60"/>
      <c r="G5" s="60"/>
      <c r="H5" s="60"/>
      <c r="I5" s="60"/>
      <c r="J5" s="60"/>
      <c r="K5" s="60"/>
      <c r="L5" s="60"/>
      <c r="M5" s="60"/>
      <c r="N5" s="60"/>
    </row>
    <row r="6" spans="1:16" ht="17">
      <c r="A6" s="229" t="s">
        <v>352</v>
      </c>
      <c r="B6" s="142" t="s">
        <v>311</v>
      </c>
      <c r="C6" s="230" t="s">
        <v>353</v>
      </c>
      <c r="D6" s="85">
        <f t="shared" si="0"/>
        <v>2.2999999999999998</v>
      </c>
      <c r="E6" s="60">
        <v>2.2999999999999998</v>
      </c>
      <c r="F6" s="60"/>
      <c r="G6" s="60"/>
      <c r="H6" s="60"/>
      <c r="I6" s="60"/>
      <c r="J6" s="60"/>
      <c r="K6" s="60"/>
      <c r="L6" s="60"/>
      <c r="M6" s="60"/>
      <c r="N6" s="60"/>
    </row>
    <row r="7" spans="1:16" ht="17">
      <c r="A7" s="229" t="s">
        <v>354</v>
      </c>
      <c r="B7" s="142" t="s">
        <v>311</v>
      </c>
      <c r="C7" s="230" t="s">
        <v>355</v>
      </c>
      <c r="D7" s="85">
        <f t="shared" si="0"/>
        <v>2.7</v>
      </c>
      <c r="E7" s="60">
        <v>2.7</v>
      </c>
      <c r="F7" s="60"/>
      <c r="G7" s="60"/>
      <c r="H7" s="60"/>
      <c r="I7" s="60"/>
      <c r="J7" s="60"/>
      <c r="K7" s="60"/>
      <c r="L7" s="60"/>
      <c r="M7" s="60"/>
      <c r="N7" s="60"/>
    </row>
    <row r="8" spans="1:16" ht="16">
      <c r="A8" s="232" t="s">
        <v>356</v>
      </c>
      <c r="B8" s="605" t="s">
        <v>311</v>
      </c>
      <c r="C8" s="233" t="s">
        <v>357</v>
      </c>
      <c r="D8" s="85">
        <f t="shared" si="0"/>
        <v>2.2200000000000002</v>
      </c>
      <c r="E8" s="60">
        <v>2.2200000000000002</v>
      </c>
      <c r="F8" s="60"/>
      <c r="G8" s="60"/>
      <c r="H8" s="60"/>
      <c r="I8" s="60"/>
      <c r="J8" s="60"/>
      <c r="K8" s="60"/>
      <c r="L8" s="60"/>
      <c r="M8" s="60"/>
      <c r="N8" s="60"/>
    </row>
    <row r="9" spans="1:16" ht="16">
      <c r="A9" s="232" t="s">
        <v>358</v>
      </c>
      <c r="B9" s="605" t="s">
        <v>311</v>
      </c>
      <c r="C9" s="143" t="s">
        <v>359</v>
      </c>
      <c r="D9" s="85">
        <f t="shared" si="0"/>
        <v>0.59</v>
      </c>
      <c r="E9" s="60">
        <v>0.59</v>
      </c>
      <c r="F9" s="60"/>
      <c r="G9" s="60"/>
      <c r="H9" s="60"/>
      <c r="I9" s="60"/>
      <c r="J9" s="60"/>
      <c r="K9" s="60"/>
      <c r="L9" s="60"/>
      <c r="M9" s="60"/>
      <c r="N9" s="60"/>
    </row>
    <row r="10" spans="1:16" ht="17">
      <c r="A10" s="229" t="s">
        <v>447</v>
      </c>
      <c r="B10" s="142" t="s">
        <v>311</v>
      </c>
      <c r="C10" s="230" t="s">
        <v>360</v>
      </c>
      <c r="D10" s="85">
        <f t="shared" si="0"/>
        <v>1.55</v>
      </c>
      <c r="E10" s="60">
        <v>1.55</v>
      </c>
      <c r="F10" s="60"/>
      <c r="G10" s="60"/>
      <c r="H10" s="60"/>
      <c r="I10" s="60"/>
      <c r="J10" s="60"/>
      <c r="K10" s="60"/>
      <c r="L10" s="60"/>
      <c r="M10" s="60"/>
      <c r="N10" s="60"/>
    </row>
    <row r="11" spans="1:16" ht="17">
      <c r="A11" s="229" t="s">
        <v>361</v>
      </c>
      <c r="B11" s="142" t="s">
        <v>311</v>
      </c>
      <c r="C11" s="230" t="s">
        <v>362</v>
      </c>
      <c r="D11" s="85">
        <f t="shared" si="0"/>
        <v>0.1</v>
      </c>
      <c r="E11" s="60">
        <v>0.1</v>
      </c>
      <c r="F11" s="60"/>
      <c r="G11" s="60"/>
      <c r="H11" s="60"/>
      <c r="I11" s="60"/>
      <c r="J11" s="60"/>
      <c r="K11" s="60"/>
      <c r="L11" s="60"/>
      <c r="M11" s="60"/>
      <c r="N11" s="60"/>
    </row>
    <row r="12" spans="1:16" ht="17">
      <c r="A12" s="229" t="s">
        <v>363</v>
      </c>
      <c r="B12" s="142" t="s">
        <v>311</v>
      </c>
      <c r="C12" s="230" t="s">
        <v>364</v>
      </c>
      <c r="D12" s="85">
        <f t="shared" si="0"/>
        <v>0.1</v>
      </c>
      <c r="E12" s="60">
        <v>0.1</v>
      </c>
      <c r="F12" s="60"/>
      <c r="G12" s="60"/>
      <c r="H12" s="60"/>
      <c r="I12" s="60"/>
      <c r="J12" s="60"/>
      <c r="K12" s="60"/>
      <c r="L12" s="60"/>
      <c r="M12" s="60"/>
      <c r="N12" s="60"/>
    </row>
    <row r="13" spans="1:16" ht="16">
      <c r="A13" s="192">
        <v>17.399999999999999</v>
      </c>
      <c r="B13" s="142" t="s">
        <v>311</v>
      </c>
      <c r="C13" s="233" t="s">
        <v>365</v>
      </c>
      <c r="D13" s="85">
        <f t="shared" si="0"/>
        <v>1.5799999999999996</v>
      </c>
      <c r="E13" s="60"/>
      <c r="F13" s="60">
        <v>0.28799999999999998</v>
      </c>
      <c r="G13" s="60">
        <v>0.14000000000000001</v>
      </c>
      <c r="H13" s="60">
        <v>0.14399999999999999</v>
      </c>
      <c r="I13" s="60">
        <v>0.14399999999999999</v>
      </c>
      <c r="J13" s="60">
        <v>0.14399999999999999</v>
      </c>
      <c r="K13" s="60">
        <v>0.28799999999999998</v>
      </c>
      <c r="L13" s="60">
        <v>0.14399999999999999</v>
      </c>
      <c r="M13" s="60">
        <v>0.14399999999999999</v>
      </c>
      <c r="N13" s="60">
        <v>0.14399999999999999</v>
      </c>
    </row>
    <row r="14" spans="1:16" s="144" customFormat="1">
      <c r="A14" s="704" t="s">
        <v>17</v>
      </c>
      <c r="B14" s="704"/>
      <c r="C14" s="704"/>
      <c r="D14" s="85">
        <f>SUM(D3:D13)</f>
        <v>32.86</v>
      </c>
      <c r="E14" s="85">
        <f t="shared" ref="E14:N14" si="1">SUM(E3:E13)</f>
        <v>31.28</v>
      </c>
      <c r="F14" s="85">
        <f t="shared" si="1"/>
        <v>0.28799999999999998</v>
      </c>
      <c r="G14" s="85">
        <f t="shared" si="1"/>
        <v>0.14000000000000001</v>
      </c>
      <c r="H14" s="85">
        <f t="shared" si="1"/>
        <v>0.14399999999999999</v>
      </c>
      <c r="I14" s="85">
        <f t="shared" si="1"/>
        <v>0.14399999999999999</v>
      </c>
      <c r="J14" s="85">
        <f t="shared" si="1"/>
        <v>0.14399999999999999</v>
      </c>
      <c r="K14" s="85">
        <f t="shared" si="1"/>
        <v>0.28799999999999998</v>
      </c>
      <c r="L14" s="85">
        <f t="shared" si="1"/>
        <v>0.14399999999999999</v>
      </c>
      <c r="M14" s="85">
        <f t="shared" si="1"/>
        <v>0.14399999999999999</v>
      </c>
      <c r="N14" s="85">
        <f t="shared" si="1"/>
        <v>0.14399999999999999</v>
      </c>
      <c r="O14" s="67"/>
      <c r="P14" s="85"/>
    </row>
    <row r="15" spans="1:16" s="132" customFormat="1">
      <c r="A15" s="123"/>
      <c r="B15" s="133"/>
      <c r="C15" s="118"/>
      <c r="D15" s="59"/>
      <c r="E15" s="59"/>
      <c r="F15" s="59"/>
      <c r="G15" s="59"/>
      <c r="H15" s="59"/>
      <c r="I15" s="59"/>
      <c r="J15" s="59"/>
      <c r="K15" s="59"/>
      <c r="L15" s="59"/>
      <c r="M15" s="59"/>
      <c r="N15" s="59"/>
      <c r="O15" s="59"/>
      <c r="P15" s="59"/>
    </row>
    <row r="16" spans="1:16" s="132" customFormat="1">
      <c r="A16" s="123"/>
      <c r="B16" s="133"/>
      <c r="C16" s="118"/>
      <c r="D16" s="59"/>
      <c r="E16" s="59"/>
      <c r="F16" s="59"/>
      <c r="G16" s="59"/>
      <c r="H16" s="59"/>
      <c r="I16" s="59"/>
      <c r="J16" s="59"/>
      <c r="K16" s="59"/>
      <c r="L16" s="59"/>
      <c r="M16" s="59"/>
      <c r="N16" s="59"/>
      <c r="O16" s="59"/>
      <c r="P16" s="59"/>
    </row>
  </sheetData>
  <mergeCells count="2">
    <mergeCell ref="A14:C14"/>
    <mergeCell ref="A1:D1"/>
  </mergeCells>
  <pageMargins left="0.7" right="0.7" top="0.75" bottom="0.75" header="0.3" footer="0.3"/>
  <pageSetup paperSize="5" scale="45" fitToHeight="3" orientation="portrait" horizontalDpi="4294967292"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5">
    <pageSetUpPr fitToPage="1"/>
  </sheetPr>
  <dimension ref="A1:I14"/>
  <sheetViews>
    <sheetView view="pageBreakPreview" zoomScale="85" zoomScaleNormal="100" zoomScaleSheetLayoutView="85" workbookViewId="0">
      <pane ySplit="2" topLeftCell="A3" activePane="bottomLeft" state="frozen"/>
      <selection activeCell="K7" sqref="K7"/>
      <selection pane="bottomLeft" activeCell="K7" sqref="K7"/>
    </sheetView>
  </sheetViews>
  <sheetFormatPr baseColWidth="10" defaultColWidth="9.1640625" defaultRowHeight="15"/>
  <cols>
    <col min="1" max="1" width="8.33203125" style="477" bestFit="1" customWidth="1"/>
    <col min="2" max="2" width="7.33203125" style="133" bestFit="1" customWidth="1"/>
    <col min="3" max="3" width="25.1640625" style="133" bestFit="1" customWidth="1"/>
    <col min="4" max="4" width="9.33203125" style="57" customWidth="1"/>
    <col min="5" max="6" width="10.5" style="57" customWidth="1"/>
    <col min="7" max="7" width="37.83203125" style="57" customWidth="1"/>
    <col min="8" max="8" width="6.6640625" style="57" customWidth="1"/>
    <col min="9" max="9" width="9.1640625" style="57"/>
    <col min="10" max="16384" width="9.1640625" style="133"/>
  </cols>
  <sheetData>
    <row r="1" spans="1:9" s="472" customFormat="1" ht="33" customHeight="1">
      <c r="A1" s="721" t="s">
        <v>1148</v>
      </c>
      <c r="B1" s="722"/>
      <c r="C1" s="722"/>
      <c r="D1" s="722"/>
      <c r="E1" s="722"/>
      <c r="F1" s="722"/>
      <c r="G1" s="723"/>
      <c r="H1" s="471"/>
      <c r="I1" s="78"/>
    </row>
    <row r="2" spans="1:9" s="475" customFormat="1" ht="55.5" customHeight="1">
      <c r="A2" s="104" t="s">
        <v>0</v>
      </c>
      <c r="B2" s="104" t="s">
        <v>1</v>
      </c>
      <c r="C2" s="104" t="s">
        <v>2</v>
      </c>
      <c r="D2" s="105" t="s">
        <v>1127</v>
      </c>
      <c r="E2" s="593" t="s">
        <v>1133</v>
      </c>
      <c r="F2" s="593" t="s">
        <v>1134</v>
      </c>
      <c r="G2" s="593" t="s">
        <v>1131</v>
      </c>
      <c r="H2" s="473"/>
      <c r="I2" s="474"/>
    </row>
    <row r="3" spans="1:9" ht="32">
      <c r="A3" s="530" t="s">
        <v>349</v>
      </c>
      <c r="B3" s="142" t="s">
        <v>311</v>
      </c>
      <c r="C3" s="530" t="s">
        <v>350</v>
      </c>
      <c r="D3" s="83">
        <f>SUM(E3:F3)</f>
        <v>0.36</v>
      </c>
      <c r="E3" s="60"/>
      <c r="F3" s="622">
        <v>0.36</v>
      </c>
      <c r="G3" s="60" t="s">
        <v>1385</v>
      </c>
    </row>
    <row r="4" spans="1:9" ht="48">
      <c r="A4" s="530" t="s">
        <v>1054</v>
      </c>
      <c r="B4" s="142" t="s">
        <v>311</v>
      </c>
      <c r="C4" s="530" t="s">
        <v>351</v>
      </c>
      <c r="D4" s="83">
        <f t="shared" ref="D4:D13" si="0">SUM(E4:F4)</f>
        <v>20</v>
      </c>
      <c r="E4" s="623">
        <v>20</v>
      </c>
      <c r="F4" s="622"/>
      <c r="G4" s="60" t="s">
        <v>1386</v>
      </c>
    </row>
    <row r="5" spans="1:9" ht="64">
      <c r="A5" s="530" t="s">
        <v>1089</v>
      </c>
      <c r="B5" s="142" t="s">
        <v>311</v>
      </c>
      <c r="C5" s="530" t="s">
        <v>1090</v>
      </c>
      <c r="D5" s="83">
        <f t="shared" si="0"/>
        <v>1.36</v>
      </c>
      <c r="E5" s="60"/>
      <c r="F5" s="622">
        <v>1.36</v>
      </c>
      <c r="G5" s="60" t="s">
        <v>1387</v>
      </c>
    </row>
    <row r="6" spans="1:9" ht="32">
      <c r="A6" s="530" t="s">
        <v>352</v>
      </c>
      <c r="B6" s="142" t="s">
        <v>311</v>
      </c>
      <c r="C6" s="530" t="s">
        <v>353</v>
      </c>
      <c r="D6" s="83">
        <f t="shared" si="0"/>
        <v>2.2999999999999998</v>
      </c>
      <c r="E6" s="623">
        <v>2.2999999999999998</v>
      </c>
      <c r="F6" s="624"/>
      <c r="G6" s="60" t="s">
        <v>1388</v>
      </c>
    </row>
    <row r="7" spans="1:9" ht="30">
      <c r="A7" s="530" t="s">
        <v>354</v>
      </c>
      <c r="B7" s="142" t="s">
        <v>311</v>
      </c>
      <c r="C7" s="530" t="s">
        <v>355</v>
      </c>
      <c r="D7" s="83">
        <f t="shared" si="0"/>
        <v>2.7</v>
      </c>
      <c r="E7" s="60"/>
      <c r="F7" s="622">
        <v>2.7</v>
      </c>
      <c r="G7" s="60" t="s">
        <v>1389</v>
      </c>
    </row>
    <row r="8" spans="1:9" ht="32">
      <c r="A8" s="531" t="s">
        <v>356</v>
      </c>
      <c r="B8" s="142" t="s">
        <v>311</v>
      </c>
      <c r="C8" s="530" t="s">
        <v>357</v>
      </c>
      <c r="D8" s="83">
        <f t="shared" si="0"/>
        <v>2.2200000000000002</v>
      </c>
      <c r="E8" s="60"/>
      <c r="F8" s="622">
        <v>2.2200000000000002</v>
      </c>
      <c r="G8" s="60" t="s">
        <v>1390</v>
      </c>
    </row>
    <row r="9" spans="1:9" ht="32">
      <c r="A9" s="531" t="s">
        <v>358</v>
      </c>
      <c r="B9" s="142" t="s">
        <v>311</v>
      </c>
      <c r="C9" s="142" t="s">
        <v>359</v>
      </c>
      <c r="D9" s="83">
        <f t="shared" si="0"/>
        <v>0.59</v>
      </c>
      <c r="E9" s="625">
        <v>0.59</v>
      </c>
      <c r="F9" s="626"/>
      <c r="G9" s="60" t="s">
        <v>1391</v>
      </c>
    </row>
    <row r="10" spans="1:9" ht="30">
      <c r="A10" s="530" t="s">
        <v>447</v>
      </c>
      <c r="B10" s="142" t="s">
        <v>311</v>
      </c>
      <c r="C10" s="530" t="s">
        <v>360</v>
      </c>
      <c r="D10" s="83">
        <f t="shared" si="0"/>
        <v>1.55</v>
      </c>
      <c r="E10" s="627">
        <v>1.55</v>
      </c>
      <c r="F10" s="626"/>
      <c r="G10" s="60" t="s">
        <v>1392</v>
      </c>
    </row>
    <row r="11" spans="1:9" ht="32">
      <c r="A11" s="530" t="s">
        <v>361</v>
      </c>
      <c r="B11" s="142" t="s">
        <v>311</v>
      </c>
      <c r="C11" s="530" t="s">
        <v>362</v>
      </c>
      <c r="D11" s="83">
        <f t="shared" si="0"/>
        <v>0.1</v>
      </c>
      <c r="E11" s="628">
        <v>0.1</v>
      </c>
      <c r="F11" s="629"/>
      <c r="G11" s="60" t="s">
        <v>1393</v>
      </c>
    </row>
    <row r="12" spans="1:9" ht="30">
      <c r="A12" s="530" t="s">
        <v>363</v>
      </c>
      <c r="B12" s="142" t="s">
        <v>311</v>
      </c>
      <c r="C12" s="530" t="s">
        <v>364</v>
      </c>
      <c r="D12" s="83">
        <f t="shared" si="0"/>
        <v>0.1</v>
      </c>
      <c r="E12" s="628">
        <v>0.1</v>
      </c>
      <c r="F12" s="629"/>
      <c r="G12" s="60" t="s">
        <v>1394</v>
      </c>
    </row>
    <row r="13" spans="1:9" ht="48">
      <c r="A13" s="142">
        <v>17.399999999999999</v>
      </c>
      <c r="B13" s="142" t="s">
        <v>311</v>
      </c>
      <c r="C13" s="530" t="s">
        <v>365</v>
      </c>
      <c r="D13" s="83">
        <f t="shared" si="0"/>
        <v>1.58</v>
      </c>
      <c r="E13" s="628">
        <v>1.58</v>
      </c>
      <c r="F13" s="629"/>
      <c r="G13" s="60" t="s">
        <v>1395</v>
      </c>
    </row>
    <row r="14" spans="1:9" s="475" customFormat="1" ht="39" customHeight="1">
      <c r="A14" s="740" t="s">
        <v>17</v>
      </c>
      <c r="B14" s="741"/>
      <c r="C14" s="742"/>
      <c r="D14" s="594">
        <f>SUM(D3:D13)</f>
        <v>32.86</v>
      </c>
      <c r="E14" s="594">
        <f t="shared" ref="E14:F14" si="1">SUM(E3:E13)</f>
        <v>26.220000000000006</v>
      </c>
      <c r="F14" s="594">
        <f t="shared" si="1"/>
        <v>6.6400000000000006</v>
      </c>
      <c r="G14" s="595"/>
      <c r="H14" s="78"/>
      <c r="I14" s="476"/>
    </row>
  </sheetData>
  <mergeCells count="2">
    <mergeCell ref="A14:C14"/>
    <mergeCell ref="A1:G1"/>
  </mergeCells>
  <pageMargins left="0.7" right="0.7" top="0.75" bottom="0.75" header="0.3" footer="0.3"/>
  <pageSetup paperSize="5" scale="78" fitToHeight="8" orientation="portrait" horizontalDpi="4294967292"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2:L13"/>
  <sheetViews>
    <sheetView view="pageBreakPreview" zoomScale="130" zoomScaleNormal="100" zoomScaleSheetLayoutView="130" workbookViewId="0">
      <selection activeCell="K7" sqref="K7"/>
    </sheetView>
  </sheetViews>
  <sheetFormatPr baseColWidth="10" defaultColWidth="9.1640625" defaultRowHeight="15"/>
  <cols>
    <col min="1" max="1" width="18.1640625" style="630" customWidth="1"/>
    <col min="2" max="2" width="9.1640625" style="633" customWidth="1"/>
    <col min="3" max="12" width="7.83203125" style="635" customWidth="1"/>
    <col min="13" max="16384" width="9.1640625" style="630"/>
  </cols>
  <sheetData>
    <row r="2" spans="1:12" ht="31.5" customHeight="1">
      <c r="A2" s="743" t="s">
        <v>328</v>
      </c>
      <c r="B2" s="743"/>
      <c r="C2" s="743"/>
      <c r="D2" s="743"/>
      <c r="E2" s="743"/>
      <c r="F2" s="743"/>
      <c r="G2" s="743"/>
      <c r="H2" s="743"/>
      <c r="I2" s="743"/>
      <c r="J2" s="743"/>
      <c r="K2" s="743"/>
      <c r="L2" s="743"/>
    </row>
    <row r="3" spans="1:12" s="633" customFormat="1" ht="35.25" customHeight="1">
      <c r="A3" s="631"/>
      <c r="B3" s="631" t="s">
        <v>1716</v>
      </c>
      <c r="C3" s="632" t="s">
        <v>3</v>
      </c>
      <c r="D3" s="632" t="s">
        <v>1704</v>
      </c>
      <c r="E3" s="632" t="s">
        <v>502</v>
      </c>
      <c r="F3" s="632" t="s">
        <v>1705</v>
      </c>
      <c r="G3" s="632" t="s">
        <v>1706</v>
      </c>
      <c r="H3" s="632" t="s">
        <v>1707</v>
      </c>
      <c r="I3" s="632" t="s">
        <v>1708</v>
      </c>
      <c r="J3" s="632" t="s">
        <v>1709</v>
      </c>
      <c r="K3" s="632" t="s">
        <v>1710</v>
      </c>
      <c r="L3" s="632" t="s">
        <v>1711</v>
      </c>
    </row>
    <row r="4" spans="1:12" ht="35.25" customHeight="1">
      <c r="A4" s="596" t="s">
        <v>1712</v>
      </c>
      <c r="B4" s="632">
        <f>SUM(C4:L4)</f>
        <v>1.6842000000000004</v>
      </c>
      <c r="C4" s="634">
        <v>1.6842000000000004</v>
      </c>
      <c r="D4" s="634"/>
      <c r="E4" s="634"/>
      <c r="F4" s="634"/>
      <c r="G4" s="634"/>
      <c r="H4" s="634"/>
      <c r="I4" s="634"/>
      <c r="J4" s="634"/>
      <c r="K4" s="634"/>
      <c r="L4" s="634"/>
    </row>
    <row r="5" spans="1:12" ht="35.25" customHeight="1">
      <c r="A5" s="596" t="s">
        <v>1713</v>
      </c>
      <c r="B5" s="632">
        <f t="shared" ref="B5:B10" si="0">SUM(C5:L5)</f>
        <v>6.4703566666666674</v>
      </c>
      <c r="C5" s="634">
        <v>6.4703566666666674</v>
      </c>
      <c r="D5" s="634"/>
      <c r="E5" s="634"/>
      <c r="F5" s="634"/>
      <c r="G5" s="634"/>
      <c r="H5" s="634"/>
      <c r="I5" s="634"/>
      <c r="J5" s="634"/>
      <c r="K5" s="634"/>
      <c r="L5" s="634"/>
    </row>
    <row r="6" spans="1:12" ht="35.25" customHeight="1">
      <c r="A6" s="596" t="s">
        <v>1714</v>
      </c>
      <c r="B6" s="632">
        <f t="shared" si="0"/>
        <v>39.588000000000008</v>
      </c>
      <c r="C6" s="634"/>
      <c r="D6" s="634">
        <v>6.0119999999999996</v>
      </c>
      <c r="E6" s="634">
        <v>4.3920000000000003</v>
      </c>
      <c r="F6" s="634">
        <v>5.25</v>
      </c>
      <c r="G6" s="634">
        <v>3.0680000000000001</v>
      </c>
      <c r="H6" s="634">
        <v>5.7359999999999998</v>
      </c>
      <c r="I6" s="634">
        <v>7.0940000000000003</v>
      </c>
      <c r="J6" s="634">
        <v>2.8180000000000001</v>
      </c>
      <c r="K6" s="634">
        <v>2.7280000000000002</v>
      </c>
      <c r="L6" s="634">
        <v>2.4900000000000002</v>
      </c>
    </row>
    <row r="7" spans="1:12" ht="35.25" customHeight="1">
      <c r="A7" s="596" t="s">
        <v>1715</v>
      </c>
      <c r="B7" s="632">
        <f t="shared" si="0"/>
        <v>9.2560000000000002</v>
      </c>
      <c r="C7" s="634"/>
      <c r="D7" s="634">
        <v>1.0960000000000001</v>
      </c>
      <c r="E7" s="634">
        <v>0.71599999999999997</v>
      </c>
      <c r="F7" s="634">
        <v>1.526</v>
      </c>
      <c r="G7" s="634">
        <v>0.85399999999999998</v>
      </c>
      <c r="H7" s="634">
        <v>1.1100000000000001</v>
      </c>
      <c r="I7" s="634">
        <v>1.556</v>
      </c>
      <c r="J7" s="634">
        <v>1.0900000000000001</v>
      </c>
      <c r="K7" s="634">
        <v>0.56599999999999995</v>
      </c>
      <c r="L7" s="634">
        <v>0.74199999999999999</v>
      </c>
    </row>
    <row r="8" spans="1:12" ht="35.25" customHeight="1">
      <c r="A8" s="596" t="s">
        <v>1717</v>
      </c>
      <c r="B8" s="632">
        <f t="shared" si="0"/>
        <v>3.99966</v>
      </c>
      <c r="C8" s="634">
        <v>3.99966</v>
      </c>
      <c r="D8" s="634"/>
      <c r="E8" s="634"/>
      <c r="F8" s="634"/>
      <c r="G8" s="634"/>
      <c r="H8" s="634"/>
      <c r="I8" s="634"/>
      <c r="J8" s="634"/>
      <c r="K8" s="634"/>
      <c r="L8" s="634"/>
    </row>
    <row r="9" spans="1:12">
      <c r="A9" s="596"/>
      <c r="B9" s="632"/>
      <c r="C9" s="634"/>
      <c r="D9" s="634"/>
      <c r="E9" s="634"/>
      <c r="F9" s="634"/>
      <c r="G9" s="634"/>
      <c r="H9" s="634"/>
      <c r="I9" s="634"/>
      <c r="J9" s="634"/>
      <c r="K9" s="634"/>
      <c r="L9" s="634"/>
    </row>
    <row r="10" spans="1:12" s="633" customFormat="1" ht="40.5" customHeight="1">
      <c r="A10" s="631" t="s">
        <v>17</v>
      </c>
      <c r="B10" s="632">
        <f t="shared" si="0"/>
        <v>60.998216666666657</v>
      </c>
      <c r="C10" s="632">
        <v>12.154216666666668</v>
      </c>
      <c r="D10" s="632">
        <v>7.1079999999999997</v>
      </c>
      <c r="E10" s="632">
        <v>5.1080000000000005</v>
      </c>
      <c r="F10" s="632">
        <v>6.7759999999999998</v>
      </c>
      <c r="G10" s="632">
        <v>3.9220000000000002</v>
      </c>
      <c r="H10" s="632">
        <v>6.8460000000000001</v>
      </c>
      <c r="I10" s="632">
        <v>8.65</v>
      </c>
      <c r="J10" s="632">
        <v>3.9080000000000004</v>
      </c>
      <c r="K10" s="632">
        <v>3.294</v>
      </c>
      <c r="L10" s="632">
        <v>3.2320000000000002</v>
      </c>
    </row>
    <row r="12" spans="1:12" ht="16">
      <c r="B12" s="631" t="s">
        <v>1716</v>
      </c>
      <c r="C12" s="632" t="s">
        <v>1723</v>
      </c>
      <c r="D12" s="632" t="s">
        <v>1724</v>
      </c>
    </row>
    <row r="13" spans="1:12">
      <c r="B13" s="632">
        <f>C13+D13</f>
        <v>61</v>
      </c>
      <c r="C13" s="634">
        <v>48.8</v>
      </c>
      <c r="D13" s="634">
        <v>12.2</v>
      </c>
    </row>
  </sheetData>
  <mergeCells count="1">
    <mergeCell ref="A2:L2"/>
  </mergeCells>
  <pageMargins left="0.7" right="0.7" top="0.75" bottom="0.75" header="0.3" footer="0.3"/>
  <pageSetup paperSize="5" scale="80" fitToHeight="0"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6">
    <pageSetUpPr fitToPage="1"/>
  </sheetPr>
  <dimension ref="A1:O14"/>
  <sheetViews>
    <sheetView workbookViewId="0">
      <pane xSplit="3" ySplit="2" topLeftCell="D3" activePane="bottomRight" state="frozen"/>
      <selection pane="topRight"/>
      <selection pane="bottomLeft"/>
      <selection pane="bottomRight" activeCell="G6" sqref="G6"/>
    </sheetView>
  </sheetViews>
  <sheetFormatPr baseColWidth="10" defaultColWidth="9.1640625" defaultRowHeight="15"/>
  <cols>
    <col min="1" max="1" width="11.6640625" style="133" customWidth="1"/>
    <col min="2" max="2" width="9" style="133" customWidth="1"/>
    <col min="3" max="3" width="44.83203125" style="118" customWidth="1"/>
    <col min="4" max="4" width="12.1640625" style="56" customWidth="1"/>
    <col min="5" max="14" width="12.1640625" style="54" customWidth="1"/>
    <col min="15" max="15" width="9.1640625" style="54"/>
    <col min="16" max="16384" width="9.1640625" style="118"/>
  </cols>
  <sheetData>
    <row r="1" spans="1:15" s="138" customFormat="1" ht="24" customHeight="1">
      <c r="A1" s="705" t="s">
        <v>58</v>
      </c>
      <c r="B1" s="706"/>
      <c r="C1" s="706"/>
      <c r="D1" s="706"/>
      <c r="E1" s="211"/>
      <c r="F1" s="211"/>
      <c r="G1" s="211"/>
      <c r="H1" s="211"/>
      <c r="I1" s="211"/>
      <c r="J1" s="211"/>
      <c r="K1" s="211"/>
      <c r="L1" s="211"/>
      <c r="M1" s="211"/>
      <c r="N1" s="211"/>
      <c r="O1" s="67"/>
    </row>
    <row r="2" spans="1:15" s="141" customFormat="1" ht="55.5" customHeight="1">
      <c r="A2" s="212" t="s">
        <v>0</v>
      </c>
      <c r="B2" s="213" t="s">
        <v>1</v>
      </c>
      <c r="C2" s="213" t="s">
        <v>2</v>
      </c>
      <c r="D2" s="214" t="s">
        <v>1127</v>
      </c>
      <c r="E2" s="214" t="s">
        <v>3</v>
      </c>
      <c r="F2" s="215" t="s">
        <v>4</v>
      </c>
      <c r="G2" s="215" t="s">
        <v>5</v>
      </c>
      <c r="H2" s="215" t="s">
        <v>6</v>
      </c>
      <c r="I2" s="215" t="s">
        <v>7</v>
      </c>
      <c r="J2" s="215" t="s">
        <v>8</v>
      </c>
      <c r="K2" s="215" t="s">
        <v>9</v>
      </c>
      <c r="L2" s="215" t="s">
        <v>10</v>
      </c>
      <c r="M2" s="215" t="s">
        <v>11</v>
      </c>
      <c r="N2" s="215" t="s">
        <v>12</v>
      </c>
      <c r="O2" s="71"/>
    </row>
    <row r="3" spans="1:15" ht="22.5" customHeight="1">
      <c r="A3" s="235" t="s">
        <v>1017</v>
      </c>
      <c r="B3" s="216" t="s">
        <v>23</v>
      </c>
      <c r="C3" s="143" t="s">
        <v>705</v>
      </c>
      <c r="D3" s="236">
        <f>SUM(E3:N3)</f>
        <v>0</v>
      </c>
      <c r="E3" s="234"/>
      <c r="F3" s="126"/>
      <c r="G3" s="126"/>
      <c r="H3" s="126"/>
      <c r="I3" s="126"/>
      <c r="J3" s="126"/>
      <c r="K3" s="126"/>
      <c r="L3" s="126"/>
      <c r="M3" s="126"/>
      <c r="N3" s="126"/>
    </row>
    <row r="4" spans="1:15" ht="22.5" customHeight="1">
      <c r="A4" s="237" t="s">
        <v>706</v>
      </c>
      <c r="B4" s="216" t="s">
        <v>23</v>
      </c>
      <c r="C4" s="143" t="s">
        <v>707</v>
      </c>
      <c r="D4" s="236">
        <f t="shared" ref="D4:D11" si="0">SUM(E4:N4)</f>
        <v>3.47</v>
      </c>
      <c r="E4" s="124">
        <v>3.47</v>
      </c>
      <c r="F4" s="126"/>
      <c r="G4" s="126"/>
      <c r="H4" s="126"/>
      <c r="I4" s="126"/>
      <c r="J4" s="126"/>
      <c r="K4" s="126"/>
      <c r="L4" s="126"/>
      <c r="M4" s="126"/>
      <c r="N4" s="126"/>
    </row>
    <row r="5" spans="1:15" ht="22.5" customHeight="1">
      <c r="A5" s="237" t="s">
        <v>708</v>
      </c>
      <c r="B5" s="216" t="s">
        <v>23</v>
      </c>
      <c r="C5" s="207" t="s">
        <v>709</v>
      </c>
      <c r="D5" s="236">
        <f t="shared" si="0"/>
        <v>2</v>
      </c>
      <c r="E5" s="126">
        <v>2</v>
      </c>
      <c r="F5" s="126"/>
      <c r="G5" s="126"/>
      <c r="H5" s="126"/>
      <c r="I5" s="126"/>
      <c r="J5" s="126"/>
      <c r="K5" s="126"/>
      <c r="L5" s="126"/>
      <c r="M5" s="126"/>
      <c r="N5" s="126"/>
    </row>
    <row r="6" spans="1:15" ht="22.5" customHeight="1">
      <c r="A6" s="206" t="s">
        <v>710</v>
      </c>
      <c r="B6" s="216" t="s">
        <v>23</v>
      </c>
      <c r="C6" s="207" t="s">
        <v>1128</v>
      </c>
      <c r="D6" s="236">
        <f t="shared" si="0"/>
        <v>2.4</v>
      </c>
      <c r="E6" s="126">
        <v>2.4</v>
      </c>
      <c r="F6" s="126"/>
      <c r="G6" s="126"/>
      <c r="H6" s="126"/>
      <c r="I6" s="126"/>
      <c r="J6" s="126"/>
      <c r="K6" s="126"/>
      <c r="L6" s="126"/>
      <c r="M6" s="126"/>
      <c r="N6" s="126"/>
    </row>
    <row r="7" spans="1:15" ht="22.5" customHeight="1">
      <c r="A7" s="206" t="s">
        <v>208</v>
      </c>
      <c r="B7" s="216" t="s">
        <v>311</v>
      </c>
      <c r="C7" s="207" t="s">
        <v>711</v>
      </c>
      <c r="D7" s="236">
        <f t="shared" si="0"/>
        <v>3.62</v>
      </c>
      <c r="E7" s="126">
        <v>3.62</v>
      </c>
      <c r="F7" s="126"/>
      <c r="G7" s="126"/>
      <c r="H7" s="126"/>
      <c r="I7" s="126"/>
      <c r="J7" s="126"/>
      <c r="K7" s="126"/>
      <c r="L7" s="126"/>
      <c r="M7" s="126"/>
      <c r="N7" s="126"/>
    </row>
    <row r="8" spans="1:15" s="54" customFormat="1" ht="22.5" customHeight="1">
      <c r="A8" s="238" t="s">
        <v>712</v>
      </c>
      <c r="B8" s="216" t="s">
        <v>23</v>
      </c>
      <c r="C8" s="207" t="s">
        <v>713</v>
      </c>
      <c r="D8" s="236">
        <f t="shared" si="0"/>
        <v>4.8</v>
      </c>
      <c r="E8" s="126">
        <v>4.8</v>
      </c>
      <c r="F8" s="126"/>
      <c r="G8" s="126"/>
      <c r="H8" s="126"/>
      <c r="I8" s="126"/>
      <c r="J8" s="126"/>
      <c r="K8" s="126"/>
      <c r="L8" s="126"/>
      <c r="M8" s="126"/>
      <c r="N8" s="126"/>
    </row>
    <row r="9" spans="1:15" ht="22.5" customHeight="1">
      <c r="A9" s="206" t="s">
        <v>714</v>
      </c>
      <c r="B9" s="216" t="s">
        <v>23</v>
      </c>
      <c r="C9" s="207" t="s">
        <v>715</v>
      </c>
      <c r="D9" s="236">
        <f t="shared" si="0"/>
        <v>5.76</v>
      </c>
      <c r="E9" s="126"/>
      <c r="F9" s="126">
        <v>0.64</v>
      </c>
      <c r="G9" s="126">
        <v>0.64</v>
      </c>
      <c r="H9" s="126">
        <v>0.64</v>
      </c>
      <c r="I9" s="126">
        <v>0.64</v>
      </c>
      <c r="J9" s="126">
        <v>0.64</v>
      </c>
      <c r="K9" s="126">
        <v>0.64</v>
      </c>
      <c r="L9" s="126">
        <v>0.64</v>
      </c>
      <c r="M9" s="126">
        <v>0.64</v>
      </c>
      <c r="N9" s="126">
        <v>0.64</v>
      </c>
    </row>
    <row r="10" spans="1:15" ht="22.5" customHeight="1">
      <c r="A10" s="203" t="s">
        <v>716</v>
      </c>
      <c r="B10" s="216" t="s">
        <v>23</v>
      </c>
      <c r="C10" s="143" t="s">
        <v>717</v>
      </c>
      <c r="D10" s="236">
        <f t="shared" si="0"/>
        <v>9.1999999999999975</v>
      </c>
      <c r="E10" s="126">
        <v>3.8</v>
      </c>
      <c r="F10" s="126">
        <v>0.6</v>
      </c>
      <c r="G10" s="126">
        <v>0.6</v>
      </c>
      <c r="H10" s="126">
        <v>0.6</v>
      </c>
      <c r="I10" s="126">
        <v>0.6</v>
      </c>
      <c r="J10" s="126">
        <v>0.6</v>
      </c>
      <c r="K10" s="126">
        <v>0.6</v>
      </c>
      <c r="L10" s="126">
        <v>0.6</v>
      </c>
      <c r="M10" s="126">
        <v>0.6</v>
      </c>
      <c r="N10" s="126">
        <v>0.6</v>
      </c>
    </row>
    <row r="11" spans="1:15" ht="22.5" customHeight="1">
      <c r="A11" s="203" t="s">
        <v>718</v>
      </c>
      <c r="B11" s="216" t="s">
        <v>23</v>
      </c>
      <c r="C11" s="143" t="s">
        <v>719</v>
      </c>
      <c r="D11" s="236">
        <f t="shared" si="0"/>
        <v>5.5</v>
      </c>
      <c r="E11" s="126">
        <v>5.5</v>
      </c>
      <c r="F11" s="125"/>
      <c r="G11" s="125"/>
      <c r="H11" s="125"/>
      <c r="I11" s="125"/>
      <c r="J11" s="125"/>
      <c r="K11" s="125"/>
      <c r="L11" s="125"/>
      <c r="M11" s="125"/>
      <c r="N11" s="125"/>
    </row>
    <row r="12" spans="1:15" s="144" customFormat="1" ht="18.75" customHeight="1">
      <c r="A12" s="709" t="s">
        <v>17</v>
      </c>
      <c r="B12" s="709"/>
      <c r="C12" s="709"/>
      <c r="D12" s="218">
        <f t="shared" ref="D12:N12" si="1">SUM(D3:D11)</f>
        <v>36.75</v>
      </c>
      <c r="E12" s="239">
        <f t="shared" si="1"/>
        <v>25.590000000000003</v>
      </c>
      <c r="F12" s="218">
        <f t="shared" si="1"/>
        <v>1.24</v>
      </c>
      <c r="G12" s="218">
        <f t="shared" si="1"/>
        <v>1.24</v>
      </c>
      <c r="H12" s="218">
        <f t="shared" si="1"/>
        <v>1.24</v>
      </c>
      <c r="I12" s="218">
        <f t="shared" si="1"/>
        <v>1.24</v>
      </c>
      <c r="J12" s="218">
        <f t="shared" si="1"/>
        <v>1.24</v>
      </c>
      <c r="K12" s="218">
        <f t="shared" si="1"/>
        <v>1.24</v>
      </c>
      <c r="L12" s="218">
        <f t="shared" si="1"/>
        <v>1.24</v>
      </c>
      <c r="M12" s="218">
        <f t="shared" si="1"/>
        <v>1.24</v>
      </c>
      <c r="N12" s="218">
        <f t="shared" si="1"/>
        <v>1.24</v>
      </c>
      <c r="O12" s="77"/>
    </row>
    <row r="13" spans="1:15" s="241" customFormat="1" ht="16">
      <c r="A13" s="142"/>
      <c r="B13" s="142"/>
      <c r="C13" s="198" t="s">
        <v>23</v>
      </c>
      <c r="D13" s="240">
        <f>SUM(D3:D6)+SUM(D8:D11)</f>
        <v>33.129999999999995</v>
      </c>
      <c r="E13" s="240">
        <f t="shared" ref="E13:N13" si="2">SUM(E3:E6)+SUM(E8:E11)</f>
        <v>21.97</v>
      </c>
      <c r="F13" s="240">
        <f t="shared" si="2"/>
        <v>1.24</v>
      </c>
      <c r="G13" s="240">
        <f t="shared" si="2"/>
        <v>1.24</v>
      </c>
      <c r="H13" s="240">
        <f t="shared" si="2"/>
        <v>1.24</v>
      </c>
      <c r="I13" s="240">
        <f t="shared" si="2"/>
        <v>1.24</v>
      </c>
      <c r="J13" s="240">
        <f t="shared" si="2"/>
        <v>1.24</v>
      </c>
      <c r="K13" s="240">
        <f t="shared" si="2"/>
        <v>1.24</v>
      </c>
      <c r="L13" s="240">
        <f t="shared" si="2"/>
        <v>1.24</v>
      </c>
      <c r="M13" s="240">
        <f t="shared" si="2"/>
        <v>1.24</v>
      </c>
      <c r="N13" s="240">
        <f t="shared" si="2"/>
        <v>1.24</v>
      </c>
      <c r="O13" s="80"/>
    </row>
    <row r="14" spans="1:15" s="241" customFormat="1" ht="16">
      <c r="A14" s="142"/>
      <c r="B14" s="142"/>
      <c r="C14" s="198" t="s">
        <v>311</v>
      </c>
      <c r="D14" s="240">
        <f>D12-D13</f>
        <v>3.6200000000000045</v>
      </c>
      <c r="E14" s="240">
        <f t="shared" ref="E14:N14" si="3">E12-E13</f>
        <v>3.6200000000000045</v>
      </c>
      <c r="F14" s="240">
        <f t="shared" si="3"/>
        <v>0</v>
      </c>
      <c r="G14" s="240">
        <f t="shared" si="3"/>
        <v>0</v>
      </c>
      <c r="H14" s="240">
        <f t="shared" si="3"/>
        <v>0</v>
      </c>
      <c r="I14" s="240">
        <f t="shared" si="3"/>
        <v>0</v>
      </c>
      <c r="J14" s="240">
        <f t="shared" si="3"/>
        <v>0</v>
      </c>
      <c r="K14" s="240">
        <f t="shared" si="3"/>
        <v>0</v>
      </c>
      <c r="L14" s="240">
        <f t="shared" si="3"/>
        <v>0</v>
      </c>
      <c r="M14" s="240">
        <f t="shared" si="3"/>
        <v>0</v>
      </c>
      <c r="N14" s="240">
        <f t="shared" si="3"/>
        <v>0</v>
      </c>
      <c r="O14" s="80"/>
    </row>
  </sheetData>
  <mergeCells count="2">
    <mergeCell ref="A12:C12"/>
    <mergeCell ref="A1:D1"/>
  </mergeCells>
  <pageMargins left="0.25" right="0.25" top="0.75" bottom="0.75" header="0.3" footer="0.3"/>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M49"/>
  <sheetViews>
    <sheetView tabSelected="1" view="pageBreakPreview" zoomScale="130" zoomScaleNormal="110" zoomScaleSheetLayoutView="130" workbookViewId="0">
      <pane xSplit="2" ySplit="3" topLeftCell="C4" activePane="bottomRight" state="frozen"/>
      <selection activeCell="F5" sqref="F5"/>
      <selection pane="topRight" activeCell="F5" sqref="F5"/>
      <selection pane="bottomLeft" activeCell="F5" sqref="F5"/>
      <selection pane="bottomRight" activeCell="B9" sqref="B9"/>
    </sheetView>
  </sheetViews>
  <sheetFormatPr baseColWidth="10" defaultColWidth="8.83203125" defaultRowHeight="16"/>
  <cols>
    <col min="1" max="1" width="8.83203125" style="13"/>
    <col min="2" max="2" width="32.5" style="5" bestFit="1" customWidth="1"/>
    <col min="3" max="13" width="12.83203125" style="14" customWidth="1"/>
    <col min="14" max="16384" width="8.83203125" style="5"/>
  </cols>
  <sheetData>
    <row r="1" spans="1:13" ht="19">
      <c r="M1" s="656">
        <v>5</v>
      </c>
    </row>
    <row r="2" spans="1:13">
      <c r="A2" s="678" t="s">
        <v>1648</v>
      </c>
      <c r="B2" s="678"/>
      <c r="C2" s="678"/>
      <c r="D2" s="678"/>
      <c r="E2" s="678"/>
      <c r="F2" s="678"/>
      <c r="G2" s="678"/>
      <c r="H2" s="678"/>
      <c r="I2" s="678"/>
      <c r="J2" s="678"/>
      <c r="K2" s="678"/>
      <c r="L2" s="678"/>
      <c r="M2" s="678"/>
    </row>
    <row r="3" spans="1:13" s="40" customFormat="1" ht="34">
      <c r="A3" s="41" t="s">
        <v>28</v>
      </c>
      <c r="B3" s="41" t="s">
        <v>29</v>
      </c>
      <c r="C3" s="41" t="s">
        <v>1127</v>
      </c>
      <c r="D3" s="41" t="s">
        <v>3</v>
      </c>
      <c r="E3" s="41" t="s">
        <v>4</v>
      </c>
      <c r="F3" s="41" t="s">
        <v>5</v>
      </c>
      <c r="G3" s="41" t="s">
        <v>6</v>
      </c>
      <c r="H3" s="41" t="s">
        <v>7</v>
      </c>
      <c r="I3" s="41" t="s">
        <v>8</v>
      </c>
      <c r="J3" s="41" t="s">
        <v>9</v>
      </c>
      <c r="K3" s="41" t="s">
        <v>10</v>
      </c>
      <c r="L3" s="41" t="s">
        <v>11</v>
      </c>
      <c r="M3" s="41" t="s">
        <v>12</v>
      </c>
    </row>
    <row r="4" spans="1:13" s="9" customFormat="1">
      <c r="A4" s="16">
        <v>1</v>
      </c>
      <c r="B4" s="7" t="s">
        <v>32</v>
      </c>
      <c r="C4" s="610">
        <f>RCH!D99</f>
        <v>1064.5843999999995</v>
      </c>
      <c r="D4" s="610">
        <f>RCH!E99</f>
        <v>476.57789999999994</v>
      </c>
      <c r="E4" s="610">
        <f>RCH!F99</f>
        <v>129.17400000000004</v>
      </c>
      <c r="F4" s="610">
        <f>RCH!G99</f>
        <v>88.969000000000023</v>
      </c>
      <c r="G4" s="610">
        <f>RCH!H99</f>
        <v>64.468000000000018</v>
      </c>
      <c r="H4" s="610">
        <f>RCH!I99</f>
        <v>46.079500000000017</v>
      </c>
      <c r="I4" s="610">
        <f>RCH!J99</f>
        <v>70.521500000000017</v>
      </c>
      <c r="J4" s="610">
        <f>RCH!K99</f>
        <v>76.650000000000048</v>
      </c>
      <c r="K4" s="610">
        <f>RCH!L99</f>
        <v>41.530500000000004</v>
      </c>
      <c r="L4" s="610">
        <f>RCH!M99</f>
        <v>37.301499999999997</v>
      </c>
      <c r="M4" s="610">
        <f>RCH!N99</f>
        <v>33.312499999999993</v>
      </c>
    </row>
    <row r="5" spans="1:13" s="9" customFormat="1">
      <c r="A5" s="16">
        <v>2</v>
      </c>
      <c r="B5" s="7" t="s">
        <v>33</v>
      </c>
      <c r="C5" s="610">
        <f>'RKSK &amp; SHP'!D35</f>
        <v>274.61399999999998</v>
      </c>
      <c r="D5" s="610">
        <f>'RKSK &amp; SHP'!E35</f>
        <v>139.43</v>
      </c>
      <c r="E5" s="610">
        <v>0</v>
      </c>
      <c r="F5" s="610">
        <v>0</v>
      </c>
      <c r="G5" s="610">
        <f>'RKSK &amp; SHP'!F35</f>
        <v>18.641999999999999</v>
      </c>
      <c r="H5" s="610">
        <v>0</v>
      </c>
      <c r="I5" s="610">
        <f>'RKSK &amp; SHP'!G35</f>
        <v>40.039000000000001</v>
      </c>
      <c r="J5" s="610">
        <f>'RKSK &amp; SHP'!H35</f>
        <v>51.179000000000002</v>
      </c>
      <c r="K5" s="610">
        <f>'RKSK &amp; SHP'!I35</f>
        <v>13.186</v>
      </c>
      <c r="L5" s="610">
        <f>'RKSK &amp; SHP'!J35</f>
        <v>12.138000000000003</v>
      </c>
      <c r="M5" s="610">
        <v>0</v>
      </c>
    </row>
    <row r="6" spans="1:13" s="9" customFormat="1">
      <c r="A6" s="30">
        <v>3</v>
      </c>
      <c r="B6" s="7" t="s">
        <v>34</v>
      </c>
      <c r="C6" s="610">
        <f>RBSK!D22</f>
        <v>295.19400000000002</v>
      </c>
      <c r="D6" s="610">
        <f>RBSK!E22</f>
        <v>147.91</v>
      </c>
      <c r="E6" s="610">
        <f>RBSK!F22</f>
        <v>20.171999999999997</v>
      </c>
      <c r="F6" s="610">
        <f>RBSK!G22</f>
        <v>13.005000000000001</v>
      </c>
      <c r="G6" s="610">
        <f>RBSK!H22</f>
        <v>18.759999999999998</v>
      </c>
      <c r="H6" s="610">
        <f>RBSK!I22</f>
        <v>10.096</v>
      </c>
      <c r="I6" s="610">
        <f>RBSK!J22</f>
        <v>18.558</v>
      </c>
      <c r="J6" s="610">
        <f>RBSK!K22</f>
        <v>22.484999999999996</v>
      </c>
      <c r="K6" s="610">
        <f>RBSK!L22</f>
        <v>21.417999999999999</v>
      </c>
      <c r="L6" s="610">
        <f>RBSK!M22</f>
        <v>11.77</v>
      </c>
      <c r="M6" s="610">
        <f>RBSK!N22</f>
        <v>11.02</v>
      </c>
    </row>
    <row r="7" spans="1:13" s="9" customFormat="1">
      <c r="A7" s="30">
        <v>4</v>
      </c>
      <c r="B7" s="7" t="s">
        <v>36</v>
      </c>
      <c r="C7" s="610">
        <f>PNDT!D5</f>
        <v>3.73</v>
      </c>
      <c r="D7" s="610">
        <f>PNDT!E5</f>
        <v>3.73</v>
      </c>
      <c r="E7" s="610">
        <f>PNDT!F5</f>
        <v>0</v>
      </c>
      <c r="F7" s="610">
        <f>PNDT!G5</f>
        <v>0</v>
      </c>
      <c r="G7" s="610">
        <f>PNDT!H5</f>
        <v>0</v>
      </c>
      <c r="H7" s="610">
        <f>PNDT!I5</f>
        <v>0</v>
      </c>
      <c r="I7" s="610">
        <f>PNDT!J5</f>
        <v>0</v>
      </c>
      <c r="J7" s="610">
        <f>PNDT!K5</f>
        <v>0</v>
      </c>
      <c r="K7" s="610">
        <f>PNDT!L5</f>
        <v>0</v>
      </c>
      <c r="L7" s="610">
        <f>PNDT!M5</f>
        <v>0</v>
      </c>
      <c r="M7" s="610">
        <f>PNDT!N5</f>
        <v>0</v>
      </c>
    </row>
    <row r="8" spans="1:13" s="26" customFormat="1">
      <c r="A8" s="30">
        <v>5</v>
      </c>
      <c r="B8" s="7" t="s">
        <v>35</v>
      </c>
      <c r="C8" s="610">
        <f>EPI!D27</f>
        <v>260.798</v>
      </c>
      <c r="D8" s="610">
        <f>EPI!E27</f>
        <v>49.779999999999994</v>
      </c>
      <c r="E8" s="610">
        <f>EPI!F27</f>
        <v>29.430000000000007</v>
      </c>
      <c r="F8" s="610">
        <f>EPI!G27</f>
        <v>18.310000000000002</v>
      </c>
      <c r="G8" s="610">
        <f>EPI!H27</f>
        <v>23.439999999999998</v>
      </c>
      <c r="H8" s="610">
        <f>EPI!I27</f>
        <v>15.15</v>
      </c>
      <c r="I8" s="610">
        <f>EPI!J27</f>
        <v>37.089999999999996</v>
      </c>
      <c r="J8" s="610">
        <f>EPI!K27</f>
        <v>32.569999999999993</v>
      </c>
      <c r="K8" s="610">
        <f>EPI!L27</f>
        <v>28.244</v>
      </c>
      <c r="L8" s="610">
        <f>EPI!M27</f>
        <v>13.61</v>
      </c>
      <c r="M8" s="610">
        <f>EPI!N27</f>
        <v>13.173999999999999</v>
      </c>
    </row>
    <row r="9" spans="1:13" s="9" customFormat="1">
      <c r="A9" s="30">
        <v>6</v>
      </c>
      <c r="B9" s="7" t="s">
        <v>37</v>
      </c>
      <c r="C9" s="610">
        <f>NIDDCP!D8</f>
        <v>6.5900000000000007</v>
      </c>
      <c r="D9" s="610">
        <f>NIDDCP!E8</f>
        <v>6.5900000000000007</v>
      </c>
      <c r="E9" s="610">
        <f>NIDDCP!F8</f>
        <v>0</v>
      </c>
      <c r="F9" s="610">
        <f>NIDDCP!G8</f>
        <v>0</v>
      </c>
      <c r="G9" s="610">
        <f>NIDDCP!H8</f>
        <v>0</v>
      </c>
      <c r="H9" s="610">
        <f>NIDDCP!I8</f>
        <v>0</v>
      </c>
      <c r="I9" s="610">
        <f>NIDDCP!L8</f>
        <v>0</v>
      </c>
      <c r="J9" s="610">
        <f>NIDDCP!N8</f>
        <v>0</v>
      </c>
      <c r="K9" s="610">
        <f>NIDDCP!K8</f>
        <v>0</v>
      </c>
      <c r="L9" s="610">
        <f>NIDDCP!J8</f>
        <v>0</v>
      </c>
      <c r="M9" s="610">
        <f>NIDDCP!M8</f>
        <v>0</v>
      </c>
    </row>
    <row r="10" spans="1:13" s="9" customFormat="1">
      <c r="A10" s="30">
        <v>7</v>
      </c>
      <c r="B10" s="7" t="s">
        <v>70</v>
      </c>
      <c r="C10" s="610">
        <f>'CP &amp; Untied Funds'!D25</f>
        <v>582.07043999999996</v>
      </c>
      <c r="D10" s="610">
        <f>'CP &amp; Untied Funds'!E25</f>
        <v>40.47</v>
      </c>
      <c r="E10" s="610">
        <f>'CP &amp; Untied Funds'!F25</f>
        <v>89.827999999999989</v>
      </c>
      <c r="F10" s="610">
        <f>'CP &amp; Untied Funds'!G25</f>
        <v>56.167119999999997</v>
      </c>
      <c r="G10" s="610">
        <f>'CP &amp; Untied Funds'!H25</f>
        <v>65.101510000000005</v>
      </c>
      <c r="H10" s="610">
        <f>'CP &amp; Untied Funds'!I25</f>
        <v>44.652619999999999</v>
      </c>
      <c r="I10" s="610">
        <f>'CP &amp; Untied Funds'!J25</f>
        <v>85.713609999999989</v>
      </c>
      <c r="J10" s="610">
        <f>'CP &amp; Untied Funds'!K25</f>
        <v>89.909359999999992</v>
      </c>
      <c r="K10" s="610">
        <f>'CP &amp; Untied Funds'!L25</f>
        <v>39.617490000000004</v>
      </c>
      <c r="L10" s="610">
        <f>'CP &amp; Untied Funds'!M25</f>
        <v>39.077460000000002</v>
      </c>
      <c r="M10" s="610">
        <f>'CP &amp; Untied Funds'!N25</f>
        <v>31.533270000000002</v>
      </c>
    </row>
    <row r="11" spans="1:13" s="9" customFormat="1">
      <c r="A11" s="30">
        <v>8</v>
      </c>
      <c r="B11" s="7" t="s">
        <v>71</v>
      </c>
      <c r="C11" s="610">
        <f>'CP &amp; Untied Funds'!D36</f>
        <v>413.53500000000003</v>
      </c>
      <c r="D11" s="610">
        <f>'CP &amp; Untied Funds'!E36</f>
        <v>0</v>
      </c>
      <c r="E11" s="610">
        <f>'CP &amp; Untied Funds'!F36</f>
        <v>51.862000000000002</v>
      </c>
      <c r="F11" s="610">
        <f>'CP &amp; Untied Funds'!G36</f>
        <v>40.574999999999996</v>
      </c>
      <c r="G11" s="610">
        <f>'CP &amp; Untied Funds'!H36</f>
        <v>61.411999999999999</v>
      </c>
      <c r="H11" s="610">
        <f>'CP &amp; Untied Funds'!I36</f>
        <v>33.811999999999998</v>
      </c>
      <c r="I11" s="610">
        <f>'CP &amp; Untied Funds'!J36</f>
        <v>50.187000000000005</v>
      </c>
      <c r="J11" s="610">
        <f>'CP &amp; Untied Funds'!K36</f>
        <v>65.375</v>
      </c>
      <c r="K11" s="610">
        <f>'CP &amp; Untied Funds'!L36</f>
        <v>45.15</v>
      </c>
      <c r="L11" s="610">
        <f>'CP &amp; Untied Funds'!M36</f>
        <v>32.699999999999996</v>
      </c>
      <c r="M11" s="610">
        <f>'CP &amp; Untied Funds'!N36</f>
        <v>32.461999999999996</v>
      </c>
    </row>
    <row r="12" spans="1:13" s="9" customFormat="1">
      <c r="A12" s="30">
        <v>9</v>
      </c>
      <c r="B12" s="7" t="s">
        <v>40</v>
      </c>
      <c r="C12" s="610">
        <f>CEA!D6</f>
        <v>9.5299999999999976</v>
      </c>
      <c r="D12" s="610">
        <f>CEA!E6</f>
        <v>1.22</v>
      </c>
      <c r="E12" s="610">
        <f>CEA!F6</f>
        <v>0</v>
      </c>
      <c r="F12" s="610">
        <f>CEA!G6</f>
        <v>1.77</v>
      </c>
      <c r="G12" s="610">
        <f>CEA!H6</f>
        <v>0.92</v>
      </c>
      <c r="H12" s="610">
        <f>CEA!I6</f>
        <v>0.71</v>
      </c>
      <c r="I12" s="610">
        <f>CEA!J6</f>
        <v>0.97</v>
      </c>
      <c r="J12" s="610">
        <f>CEA!K6</f>
        <v>1.48</v>
      </c>
      <c r="K12" s="610">
        <f>CEA!L6</f>
        <v>0.72</v>
      </c>
      <c r="L12" s="610">
        <f>CEA!M6</f>
        <v>1.02</v>
      </c>
      <c r="M12" s="610">
        <f>CEA!N6</f>
        <v>0.72</v>
      </c>
    </row>
    <row r="13" spans="1:13" s="9" customFormat="1">
      <c r="A13" s="30">
        <v>10</v>
      </c>
      <c r="B13" s="7" t="s">
        <v>72</v>
      </c>
      <c r="C13" s="610">
        <f>IEC!D10</f>
        <v>30.2</v>
      </c>
      <c r="D13" s="610">
        <f>IEC!E10</f>
        <v>30.2</v>
      </c>
      <c r="E13" s="610">
        <f>IEC!F10</f>
        <v>0</v>
      </c>
      <c r="F13" s="610">
        <f>IEC!G10</f>
        <v>0</v>
      </c>
      <c r="G13" s="610">
        <f>IEC!H10</f>
        <v>0</v>
      </c>
      <c r="H13" s="610">
        <f>IEC!I10</f>
        <v>0</v>
      </c>
      <c r="I13" s="610">
        <f>IEC!J10</f>
        <v>0</v>
      </c>
      <c r="J13" s="610">
        <f>IEC!K10</f>
        <v>0</v>
      </c>
      <c r="K13" s="610">
        <f>IEC!L10</f>
        <v>0</v>
      </c>
      <c r="L13" s="610">
        <f>IEC!M10</f>
        <v>0</v>
      </c>
      <c r="M13" s="610">
        <f>IEC!N10</f>
        <v>0</v>
      </c>
    </row>
    <row r="14" spans="1:13" s="9" customFormat="1">
      <c r="A14" s="30">
        <v>11</v>
      </c>
      <c r="B14" s="7" t="s">
        <v>42</v>
      </c>
      <c r="C14" s="610">
        <f>MMU!D4</f>
        <v>105.39</v>
      </c>
      <c r="D14" s="610">
        <f>MMU!E4</f>
        <v>6.39</v>
      </c>
      <c r="E14" s="610">
        <f>MMU!F4</f>
        <v>11</v>
      </c>
      <c r="F14" s="610">
        <f>MMU!G4</f>
        <v>11</v>
      </c>
      <c r="G14" s="610">
        <f>MMU!H4</f>
        <v>11</v>
      </c>
      <c r="H14" s="610">
        <f>MMU!I4</f>
        <v>11</v>
      </c>
      <c r="I14" s="610">
        <f>MMU!J4</f>
        <v>11</v>
      </c>
      <c r="J14" s="610">
        <f>MMU!K4</f>
        <v>11</v>
      </c>
      <c r="K14" s="610">
        <f>MMU!L4</f>
        <v>11</v>
      </c>
      <c r="L14" s="610">
        <f>MMU!M4</f>
        <v>11</v>
      </c>
      <c r="M14" s="610">
        <f>MMU!N4</f>
        <v>11</v>
      </c>
    </row>
    <row r="15" spans="1:13" s="9" customFormat="1">
      <c r="A15" s="30">
        <v>12</v>
      </c>
      <c r="B15" s="7" t="s">
        <v>43</v>
      </c>
      <c r="C15" s="610">
        <f>NAS!D5</f>
        <v>60.46</v>
      </c>
      <c r="D15" s="610">
        <f>NAS!E5</f>
        <v>26.28</v>
      </c>
      <c r="E15" s="610">
        <f>NAS!F5</f>
        <v>4.41</v>
      </c>
      <c r="F15" s="610">
        <f>NAS!G5</f>
        <v>3.85</v>
      </c>
      <c r="G15" s="610">
        <f>NAS!H5</f>
        <v>6.06</v>
      </c>
      <c r="H15" s="610">
        <f>NAS!I5</f>
        <v>3.3</v>
      </c>
      <c r="I15" s="610">
        <f>NAS!J5</f>
        <v>2.2000000000000002</v>
      </c>
      <c r="J15" s="610">
        <f>NAS!K5</f>
        <v>6.06</v>
      </c>
      <c r="K15" s="610">
        <f>NAS!L5</f>
        <v>3.3</v>
      </c>
      <c r="L15" s="610">
        <f>NAS!M5</f>
        <v>2.2000000000000002</v>
      </c>
      <c r="M15" s="610">
        <f>NAS!N5</f>
        <v>2.8</v>
      </c>
    </row>
    <row r="16" spans="1:13" s="9" customFormat="1">
      <c r="A16" s="30">
        <v>13</v>
      </c>
      <c r="B16" s="7" t="s">
        <v>44</v>
      </c>
      <c r="C16" s="610">
        <f>QA!D16</f>
        <v>272.84993000000003</v>
      </c>
      <c r="D16" s="610">
        <f>QA!E16</f>
        <v>164.79</v>
      </c>
      <c r="E16" s="610">
        <f>QA!F16</f>
        <v>13.143459999999999</v>
      </c>
      <c r="F16" s="610">
        <f>QA!G16</f>
        <v>11.975909999999999</v>
      </c>
      <c r="G16" s="610">
        <f>QA!H16</f>
        <v>16.690809999999999</v>
      </c>
      <c r="H16" s="610">
        <f>QA!I16</f>
        <v>9.8981500000000011</v>
      </c>
      <c r="I16" s="610">
        <f>QA!J16</f>
        <v>8.4477499999999992</v>
      </c>
      <c r="J16" s="610">
        <f>QA!K16</f>
        <v>16.87632</v>
      </c>
      <c r="K16" s="610">
        <f>QA!L16</f>
        <v>14.77918</v>
      </c>
      <c r="L16" s="610">
        <f>QA!M16</f>
        <v>9.3354999999999997</v>
      </c>
      <c r="M16" s="610">
        <f>QA!N16</f>
        <v>6.9128499999999997</v>
      </c>
    </row>
    <row r="17" spans="1:13" s="9" customFormat="1">
      <c r="A17" s="30">
        <v>14</v>
      </c>
      <c r="B17" s="7" t="s">
        <v>45</v>
      </c>
      <c r="C17" s="610">
        <f>'M&amp;E'!D14</f>
        <v>82.1</v>
      </c>
      <c r="D17" s="610">
        <f>'M&amp;E'!E14</f>
        <v>40.769999999999996</v>
      </c>
      <c r="E17" s="610">
        <f>'M&amp;E'!F14</f>
        <v>5.45</v>
      </c>
      <c r="F17" s="610">
        <f>'M&amp;E'!G14</f>
        <v>3.92</v>
      </c>
      <c r="G17" s="610">
        <f>'M&amp;E'!H14</f>
        <v>5.9399999999999995</v>
      </c>
      <c r="H17" s="610">
        <f>'M&amp;E'!I14</f>
        <v>3.21</v>
      </c>
      <c r="I17" s="610">
        <f>'M&amp;E'!J14</f>
        <v>4.3899999999999997</v>
      </c>
      <c r="J17" s="610">
        <f>'M&amp;E'!K14</f>
        <v>6.53</v>
      </c>
      <c r="K17" s="610">
        <f>'M&amp;E'!L14</f>
        <v>5.0199999999999996</v>
      </c>
      <c r="L17" s="610">
        <f>'M&amp;E'!M14</f>
        <v>3.41</v>
      </c>
      <c r="M17" s="610">
        <f>'M&amp;E'!N14</f>
        <v>3.46</v>
      </c>
    </row>
    <row r="18" spans="1:13" s="9" customFormat="1">
      <c r="A18" s="30">
        <v>15</v>
      </c>
      <c r="B18" s="7" t="s">
        <v>73</v>
      </c>
      <c r="C18" s="610">
        <f>FDSI!D5</f>
        <v>347.89</v>
      </c>
      <c r="D18" s="610">
        <f>FDSI!E5</f>
        <v>347.89</v>
      </c>
      <c r="E18" s="610">
        <f>FDSI!F5</f>
        <v>0</v>
      </c>
      <c r="F18" s="610">
        <f>FDSI!G5</f>
        <v>0</v>
      </c>
      <c r="G18" s="610">
        <f>FDSI!H5</f>
        <v>0</v>
      </c>
      <c r="H18" s="610">
        <f>FDSI!I5</f>
        <v>0</v>
      </c>
      <c r="I18" s="610">
        <f>FDSI!J5</f>
        <v>0</v>
      </c>
      <c r="J18" s="610">
        <f>FDSI!K5</f>
        <v>0</v>
      </c>
      <c r="K18" s="610">
        <f>FDSI!L5</f>
        <v>0</v>
      </c>
      <c r="L18" s="610">
        <f>FDSI!M5</f>
        <v>0</v>
      </c>
      <c r="M18" s="610">
        <f>FDSI!N5</f>
        <v>0</v>
      </c>
    </row>
    <row r="19" spans="1:13" s="9" customFormat="1">
      <c r="A19" s="30">
        <v>16</v>
      </c>
      <c r="B19" s="7" t="s">
        <v>47</v>
      </c>
      <c r="C19" s="610">
        <f>FDSI!D4</f>
        <v>632.61</v>
      </c>
      <c r="D19" s="610">
        <f>FDSI!E4</f>
        <v>632.61</v>
      </c>
      <c r="E19" s="610">
        <f>FDSI!F4</f>
        <v>0</v>
      </c>
      <c r="F19" s="610">
        <f>FDSI!G4</f>
        <v>0</v>
      </c>
      <c r="G19" s="610">
        <f>FDSI!H4</f>
        <v>0</v>
      </c>
      <c r="H19" s="610">
        <f>FDSI!I4</f>
        <v>0</v>
      </c>
      <c r="I19" s="610">
        <f>FDSI!J4</f>
        <v>0</v>
      </c>
      <c r="J19" s="610">
        <f>FDSI!K4</f>
        <v>0</v>
      </c>
      <c r="K19" s="610">
        <f>FDSI!L4</f>
        <v>0</v>
      </c>
      <c r="L19" s="610">
        <f>FDSI!M4</f>
        <v>0</v>
      </c>
      <c r="M19" s="610">
        <f>FDSI!N4</f>
        <v>0</v>
      </c>
    </row>
    <row r="20" spans="1:13" s="9" customFormat="1">
      <c r="A20" s="30">
        <v>17</v>
      </c>
      <c r="B20" s="7" t="s">
        <v>48</v>
      </c>
      <c r="C20" s="610">
        <f>FDSI!D3</f>
        <v>4.62</v>
      </c>
      <c r="D20" s="610">
        <f>FDSI!E3</f>
        <v>4.62</v>
      </c>
      <c r="E20" s="610">
        <f>FDSI!F3</f>
        <v>0</v>
      </c>
      <c r="F20" s="610">
        <f>FDSI!G3</f>
        <v>0</v>
      </c>
      <c r="G20" s="610">
        <f>FDSI!H3</f>
        <v>0</v>
      </c>
      <c r="H20" s="610">
        <f>FDSI!I3</f>
        <v>0</v>
      </c>
      <c r="I20" s="610">
        <f>FDSI!J3</f>
        <v>0</v>
      </c>
      <c r="J20" s="610">
        <f>FDSI!K3</f>
        <v>0</v>
      </c>
      <c r="K20" s="610">
        <f>FDSI!L3</f>
        <v>0</v>
      </c>
      <c r="L20" s="610">
        <f>FDSI!M3</f>
        <v>0</v>
      </c>
      <c r="M20" s="610">
        <f>FDSI!N3</f>
        <v>0</v>
      </c>
    </row>
    <row r="21" spans="1:13" s="9" customFormat="1">
      <c r="A21" s="30">
        <v>18</v>
      </c>
      <c r="B21" s="7" t="s">
        <v>49</v>
      </c>
      <c r="C21" s="610">
        <f>FDSI!D6+FDSI!D7</f>
        <v>24.660000000000004</v>
      </c>
      <c r="D21" s="610">
        <f>FDSI!E6+FDSI!E7</f>
        <v>24.660000000000004</v>
      </c>
      <c r="E21" s="610">
        <f>FDSI!F6+FDSI!F7</f>
        <v>0</v>
      </c>
      <c r="F21" s="610">
        <f>FDSI!G6+FDSI!G7</f>
        <v>0</v>
      </c>
      <c r="G21" s="610">
        <f>FDSI!H6+FDSI!H7</f>
        <v>0</v>
      </c>
      <c r="H21" s="610">
        <f>FDSI!I6+FDSI!I7</f>
        <v>0</v>
      </c>
      <c r="I21" s="610">
        <f>FDSI!J6+FDSI!J7</f>
        <v>0</v>
      </c>
      <c r="J21" s="610">
        <f>FDSI!K6+FDSI!K7</f>
        <v>0</v>
      </c>
      <c r="K21" s="610">
        <f>FDSI!L6+FDSI!L7</f>
        <v>0</v>
      </c>
      <c r="L21" s="610">
        <f>FDSI!M6+FDSI!M7</f>
        <v>0</v>
      </c>
      <c r="M21" s="610">
        <f>FDSI!N6+FDSI!N7</f>
        <v>0</v>
      </c>
    </row>
    <row r="22" spans="1:13" s="9" customFormat="1">
      <c r="A22" s="37">
        <v>19</v>
      </c>
      <c r="B22" s="7" t="s">
        <v>50</v>
      </c>
      <c r="C22" s="610">
        <f>HWC!D16</f>
        <v>1449.88</v>
      </c>
      <c r="D22" s="610">
        <f>HWC!E16</f>
        <v>1449.88</v>
      </c>
      <c r="E22" s="610">
        <f>HWC!F16</f>
        <v>0</v>
      </c>
      <c r="F22" s="610">
        <f>HWC!G16</f>
        <v>0</v>
      </c>
      <c r="G22" s="610">
        <f>HWC!H16</f>
        <v>0</v>
      </c>
      <c r="H22" s="610">
        <f>HWC!I16</f>
        <v>0</v>
      </c>
      <c r="I22" s="610">
        <f>HWC!J16</f>
        <v>0</v>
      </c>
      <c r="J22" s="610">
        <f>HWC!K16</f>
        <v>0</v>
      </c>
      <c r="K22" s="610">
        <f>HWC!L16</f>
        <v>0</v>
      </c>
      <c r="L22" s="610">
        <f>HWC!M16</f>
        <v>0</v>
      </c>
      <c r="M22" s="610">
        <f>HWC!N16</f>
        <v>0</v>
      </c>
    </row>
    <row r="23" spans="1:13" s="9" customFormat="1">
      <c r="A23" s="37">
        <v>20</v>
      </c>
      <c r="B23" s="7" t="s">
        <v>328</v>
      </c>
      <c r="C23" s="610">
        <f>SUM(D23:M23)</f>
        <v>60.998216666666657</v>
      </c>
      <c r="D23" s="610">
        <f>Supervision!C10</f>
        <v>12.154216666666668</v>
      </c>
      <c r="E23" s="610">
        <f>Supervision!D10</f>
        <v>7.1079999999999997</v>
      </c>
      <c r="F23" s="610">
        <f>Supervision!E10</f>
        <v>5.1080000000000005</v>
      </c>
      <c r="G23" s="610">
        <f>Supervision!F10</f>
        <v>6.7759999999999998</v>
      </c>
      <c r="H23" s="610">
        <f>Supervision!G10</f>
        <v>3.9220000000000002</v>
      </c>
      <c r="I23" s="610">
        <f>Supervision!H10</f>
        <v>6.8460000000000001</v>
      </c>
      <c r="J23" s="610">
        <f>Supervision!I10</f>
        <v>8.65</v>
      </c>
      <c r="K23" s="610">
        <f>Supervision!J10</f>
        <v>3.9080000000000004</v>
      </c>
      <c r="L23" s="610">
        <f>Supervision!K10</f>
        <v>3.294</v>
      </c>
      <c r="M23" s="610">
        <f>Supervision!L10</f>
        <v>3.2320000000000002</v>
      </c>
    </row>
    <row r="24" spans="1:13" s="9" customFormat="1">
      <c r="A24" s="37">
        <v>21</v>
      </c>
      <c r="B24" s="7" t="s">
        <v>74</v>
      </c>
      <c r="C24" s="610">
        <f>SUM(D24:M24)</f>
        <v>28</v>
      </c>
      <c r="D24" s="610">
        <v>10</v>
      </c>
      <c r="E24" s="610">
        <v>2</v>
      </c>
      <c r="F24" s="610">
        <v>2</v>
      </c>
      <c r="G24" s="610">
        <v>2</v>
      </c>
      <c r="H24" s="610">
        <v>2</v>
      </c>
      <c r="I24" s="610">
        <v>2</v>
      </c>
      <c r="J24" s="610">
        <v>2</v>
      </c>
      <c r="K24" s="610">
        <v>2</v>
      </c>
      <c r="L24" s="610">
        <v>2</v>
      </c>
      <c r="M24" s="610">
        <v>2</v>
      </c>
    </row>
    <row r="25" spans="1:13" s="9" customFormat="1">
      <c r="A25" s="37">
        <v>22</v>
      </c>
      <c r="B25" s="7" t="s">
        <v>57</v>
      </c>
      <c r="C25" s="610">
        <f>SUM(D25:M25)</f>
        <v>28.45</v>
      </c>
      <c r="D25" s="610">
        <v>28.45</v>
      </c>
      <c r="E25" s="610">
        <v>0</v>
      </c>
      <c r="F25" s="610">
        <v>0</v>
      </c>
      <c r="G25" s="610">
        <v>0</v>
      </c>
      <c r="H25" s="610">
        <v>0</v>
      </c>
      <c r="I25" s="610">
        <v>0</v>
      </c>
      <c r="J25" s="610">
        <v>0</v>
      </c>
      <c r="K25" s="610">
        <v>0</v>
      </c>
      <c r="L25" s="610">
        <v>0</v>
      </c>
      <c r="M25" s="610">
        <v>0</v>
      </c>
    </row>
    <row r="26" spans="1:13" s="26" customFormat="1">
      <c r="A26" s="37">
        <v>23</v>
      </c>
      <c r="B26" s="7" t="s">
        <v>58</v>
      </c>
      <c r="C26" s="610">
        <f>IDSP!D12</f>
        <v>36.75</v>
      </c>
      <c r="D26" s="610">
        <f>IDSP!E12</f>
        <v>25.590000000000003</v>
      </c>
      <c r="E26" s="610">
        <f>IDSP!F12</f>
        <v>1.24</v>
      </c>
      <c r="F26" s="610">
        <f>IDSP!G12</f>
        <v>1.24</v>
      </c>
      <c r="G26" s="610">
        <f>IDSP!H12</f>
        <v>1.24</v>
      </c>
      <c r="H26" s="610">
        <f>IDSP!I12</f>
        <v>1.24</v>
      </c>
      <c r="I26" s="610">
        <f>IDSP!J12</f>
        <v>1.24</v>
      </c>
      <c r="J26" s="610">
        <f>IDSP!K12</f>
        <v>1.24</v>
      </c>
      <c r="K26" s="610">
        <f>IDSP!L12</f>
        <v>1.24</v>
      </c>
      <c r="L26" s="610">
        <f>IDSP!M12</f>
        <v>1.24</v>
      </c>
      <c r="M26" s="610">
        <f>IDSP!N12</f>
        <v>1.24</v>
      </c>
    </row>
    <row r="27" spans="1:13" s="9" customFormat="1">
      <c r="A27" s="37">
        <v>24</v>
      </c>
      <c r="B27" s="7" t="s">
        <v>59</v>
      </c>
      <c r="C27" s="610">
        <f>NLEP!D21</f>
        <v>26.43</v>
      </c>
      <c r="D27" s="610">
        <f>NLEP!E21</f>
        <v>22.53</v>
      </c>
      <c r="E27" s="610">
        <f>NLEP!F21</f>
        <v>0.38</v>
      </c>
      <c r="F27" s="610">
        <f>NLEP!G21</f>
        <v>0.38</v>
      </c>
      <c r="G27" s="610">
        <f>NLEP!H21</f>
        <v>0.28000000000000003</v>
      </c>
      <c r="H27" s="610">
        <f>NLEP!I21</f>
        <v>0.28000000000000003</v>
      </c>
      <c r="I27" s="610">
        <f>NLEP!J21</f>
        <v>1.1299999999999999</v>
      </c>
      <c r="J27" s="610">
        <f>NLEP!K21</f>
        <v>0.38</v>
      </c>
      <c r="K27" s="610">
        <f>NLEP!L21</f>
        <v>0.31</v>
      </c>
      <c r="L27" s="610">
        <f>NLEP!M21</f>
        <v>0.38</v>
      </c>
      <c r="M27" s="610">
        <f>NLEP!N21</f>
        <v>0.38</v>
      </c>
    </row>
    <row r="28" spans="1:13" s="9" customFormat="1">
      <c r="A28" s="642">
        <v>25</v>
      </c>
      <c r="B28" s="7" t="s">
        <v>60</v>
      </c>
      <c r="C28" s="610">
        <f>NVBDCP!D39</f>
        <v>432.60999999999996</v>
      </c>
      <c r="D28" s="610">
        <f>NVBDCP!E39</f>
        <v>201.37900000000002</v>
      </c>
      <c r="E28" s="610">
        <f>NVBDCP!F39</f>
        <v>15.711999999999998</v>
      </c>
      <c r="F28" s="610">
        <f>NVBDCP!G39</f>
        <v>11.997000000000002</v>
      </c>
      <c r="G28" s="610">
        <f>NVBDCP!H39</f>
        <v>12.247000000000002</v>
      </c>
      <c r="H28" s="610">
        <f>NVBDCP!I39</f>
        <v>10.677000000000001</v>
      </c>
      <c r="I28" s="610">
        <f>NVBDCP!J39</f>
        <v>55.419000000000004</v>
      </c>
      <c r="J28" s="610">
        <f>NVBDCP!K39</f>
        <v>59.054999999999993</v>
      </c>
      <c r="K28" s="610">
        <f>NVBDCP!L39</f>
        <v>33.081000000000003</v>
      </c>
      <c r="L28" s="610">
        <f>NVBDCP!M39</f>
        <v>22.370999999999999</v>
      </c>
      <c r="M28" s="610">
        <f>NVBDCP!N39</f>
        <v>10.671999999999999</v>
      </c>
    </row>
    <row r="29" spans="1:13" s="26" customFormat="1">
      <c r="A29" s="642">
        <v>26</v>
      </c>
      <c r="B29" s="7" t="s">
        <v>61</v>
      </c>
      <c r="C29" s="610">
        <f>NTEP!D36</f>
        <v>616.26999999999987</v>
      </c>
      <c r="D29" s="610">
        <f>NTEP!E36</f>
        <v>134.97000000000003</v>
      </c>
      <c r="E29" s="610">
        <v>0</v>
      </c>
      <c r="F29" s="610">
        <f>NTEP!F36</f>
        <v>201.99</v>
      </c>
      <c r="G29" s="610">
        <f>NTEP!G36</f>
        <v>36.4</v>
      </c>
      <c r="H29" s="610">
        <f>NTEP!H36</f>
        <v>42.610000000000007</v>
      </c>
      <c r="I29" s="610">
        <f>NTEP!I36</f>
        <v>31.709999999999994</v>
      </c>
      <c r="J29" s="610">
        <f>NTEP!J36</f>
        <v>58.019999999999996</v>
      </c>
      <c r="K29" s="610">
        <f>NTEP!K36</f>
        <v>37.97</v>
      </c>
      <c r="L29" s="610">
        <f>NTEP!L36</f>
        <v>34.549999999999997</v>
      </c>
      <c r="M29" s="610">
        <f>NTEP!M36</f>
        <v>38.050000000000004</v>
      </c>
    </row>
    <row r="30" spans="1:13" s="9" customFormat="1">
      <c r="A30" s="642">
        <v>27</v>
      </c>
      <c r="B30" s="7" t="s">
        <v>62</v>
      </c>
      <c r="C30" s="610">
        <f>NVHCP!D23</f>
        <v>72.94</v>
      </c>
      <c r="D30" s="610">
        <f>NVHCP!E23</f>
        <v>66.989999999999981</v>
      </c>
      <c r="E30" s="610">
        <f>NVHCP!F23</f>
        <v>1.1499999999999999</v>
      </c>
      <c r="F30" s="610">
        <f>NVHCP!G23</f>
        <v>0.60000000000000009</v>
      </c>
      <c r="G30" s="610">
        <f>NVHCP!H23</f>
        <v>0.60000000000000009</v>
      </c>
      <c r="H30" s="610">
        <f>NVHCP!I23</f>
        <v>0.60000000000000009</v>
      </c>
      <c r="I30" s="610">
        <f>NVHCP!J23</f>
        <v>0.60000000000000009</v>
      </c>
      <c r="J30" s="610">
        <f>NVHCP!K23</f>
        <v>0.60000000000000009</v>
      </c>
      <c r="K30" s="610">
        <f>NVHCP!L23</f>
        <v>0.60000000000000009</v>
      </c>
      <c r="L30" s="610">
        <f>NVHCP!M23</f>
        <v>0.60000000000000009</v>
      </c>
      <c r="M30" s="610">
        <f>NVHCP!N23</f>
        <v>0.60000000000000009</v>
      </c>
    </row>
    <row r="31" spans="1:13" s="9" customFormat="1">
      <c r="A31" s="642">
        <v>28</v>
      </c>
      <c r="B31" s="7" t="s">
        <v>63</v>
      </c>
      <c r="C31" s="610">
        <f>NRCP!D7</f>
        <v>26.020000000000003</v>
      </c>
      <c r="D31" s="610">
        <f>NRCP!E7</f>
        <v>26.020000000000003</v>
      </c>
      <c r="E31" s="610">
        <f>NRCP!F7</f>
        <v>0</v>
      </c>
      <c r="F31" s="610">
        <f>NRCP!G7</f>
        <v>0</v>
      </c>
      <c r="G31" s="610">
        <f>NRCP!H7</f>
        <v>0</v>
      </c>
      <c r="H31" s="610">
        <f>NRCP!I7</f>
        <v>0</v>
      </c>
      <c r="I31" s="610">
        <f>NRCP!J7</f>
        <v>0</v>
      </c>
      <c r="J31" s="610">
        <f>NRCP!K7</f>
        <v>0</v>
      </c>
      <c r="K31" s="610">
        <f>NRCP!L7</f>
        <v>0</v>
      </c>
      <c r="L31" s="610">
        <f>NRCP!M7</f>
        <v>0</v>
      </c>
      <c r="M31" s="610">
        <f>NRCP!N7</f>
        <v>0</v>
      </c>
    </row>
    <row r="32" spans="1:13" s="26" customFormat="1">
      <c r="A32" s="642">
        <v>29</v>
      </c>
      <c r="B32" s="7" t="s">
        <v>64</v>
      </c>
      <c r="C32" s="610">
        <f>NPCBVI!D19</f>
        <v>144.65</v>
      </c>
      <c r="D32" s="610">
        <f>NPCBVI!E19</f>
        <v>18.5</v>
      </c>
      <c r="E32" s="610">
        <f>NPCBVI!F19</f>
        <v>37.400000000000006</v>
      </c>
      <c r="F32" s="610">
        <f>NPCBVI!G19</f>
        <v>17.57</v>
      </c>
      <c r="G32" s="610">
        <f>NPCBVI!H19</f>
        <v>6.7700000000000005</v>
      </c>
      <c r="H32" s="610">
        <f>NPCBVI!I19</f>
        <v>7.37</v>
      </c>
      <c r="I32" s="610">
        <f>NPCBVI!J19</f>
        <v>24.099999999999998</v>
      </c>
      <c r="J32" s="610">
        <f>NPCBVI!K19</f>
        <v>14.260000000000002</v>
      </c>
      <c r="K32" s="610">
        <f>NPCBVI!L19</f>
        <v>5.33</v>
      </c>
      <c r="L32" s="610">
        <f>NPCBVI!M19</f>
        <v>4.07</v>
      </c>
      <c r="M32" s="610">
        <f>NPCBVI!N19</f>
        <v>9.2800000000000011</v>
      </c>
    </row>
    <row r="33" spans="1:13" s="9" customFormat="1">
      <c r="A33" s="642">
        <v>30</v>
      </c>
      <c r="B33" s="7" t="s">
        <v>65</v>
      </c>
      <c r="C33" s="610">
        <f>NMHP!D13</f>
        <v>57.5</v>
      </c>
      <c r="D33" s="610">
        <f>NMHP!E13</f>
        <v>51.75</v>
      </c>
      <c r="E33" s="610">
        <f>NMHP!F13</f>
        <v>0</v>
      </c>
      <c r="F33" s="610">
        <f>NMHP!G13</f>
        <v>1.2000000000000002</v>
      </c>
      <c r="G33" s="610">
        <f>NMHP!H13</f>
        <v>0.65</v>
      </c>
      <c r="H33" s="610">
        <f>NMHP!I13</f>
        <v>0.65</v>
      </c>
      <c r="I33" s="610">
        <f>NMHP!J13</f>
        <v>0.65</v>
      </c>
      <c r="J33" s="610">
        <f>NMHP!K13</f>
        <v>0.65</v>
      </c>
      <c r="K33" s="610">
        <f>NMHP!L13</f>
        <v>0.65</v>
      </c>
      <c r="L33" s="610">
        <f>NMHP!M13</f>
        <v>0.65</v>
      </c>
      <c r="M33" s="610">
        <f>NMHP!N13</f>
        <v>0.65</v>
      </c>
    </row>
    <row r="34" spans="1:13" s="9" customFormat="1">
      <c r="A34" s="642">
        <v>31</v>
      </c>
      <c r="B34" s="7" t="s">
        <v>66</v>
      </c>
      <c r="C34" s="610">
        <f>NPCDCS!D32</f>
        <v>174.88500000000002</v>
      </c>
      <c r="D34" s="610">
        <f>NPCDCS!E32</f>
        <v>115.03</v>
      </c>
      <c r="E34" s="610">
        <f>NPCDCS!F32</f>
        <v>13.959999999999999</v>
      </c>
      <c r="F34" s="610">
        <f>NPCDCS!G32</f>
        <v>0</v>
      </c>
      <c r="G34" s="610">
        <f>NPCDCS!H32</f>
        <v>8.1950000000000003</v>
      </c>
      <c r="H34" s="610">
        <f>NPCDCS!I32</f>
        <v>4.9950000000000001</v>
      </c>
      <c r="I34" s="610">
        <f>NPCDCS!J32</f>
        <v>5.7650000000000006</v>
      </c>
      <c r="J34" s="610">
        <f>NPCDCS!K32</f>
        <v>11.734999999999999</v>
      </c>
      <c r="K34" s="610">
        <f>NPCDCS!L32</f>
        <v>5.6</v>
      </c>
      <c r="L34" s="610">
        <f>NPCDCS!M32</f>
        <v>4.54</v>
      </c>
      <c r="M34" s="610">
        <f>NPCDCS!N32</f>
        <v>5.0650000000000004</v>
      </c>
    </row>
    <row r="35" spans="1:13" s="9" customFormat="1">
      <c r="A35" s="642">
        <v>32</v>
      </c>
      <c r="B35" s="7" t="s">
        <v>67</v>
      </c>
      <c r="C35" s="610">
        <f>NPHCE!D8</f>
        <v>27.240000000000002</v>
      </c>
      <c r="D35" s="610">
        <f>NPHCE!E8</f>
        <v>24.990000000000002</v>
      </c>
      <c r="E35" s="610">
        <f>NPHCE!F8</f>
        <v>0.25</v>
      </c>
      <c r="F35" s="610">
        <f>NPHCE!G8</f>
        <v>0.25</v>
      </c>
      <c r="G35" s="610">
        <f>NPHCE!H8</f>
        <v>0.25</v>
      </c>
      <c r="H35" s="610">
        <f>NPHCE!I8</f>
        <v>0.25</v>
      </c>
      <c r="I35" s="610">
        <f>NPHCE!J8</f>
        <v>0.25</v>
      </c>
      <c r="J35" s="610">
        <f>NPHCE!K8</f>
        <v>0.25</v>
      </c>
      <c r="K35" s="610">
        <f>NPHCE!L8</f>
        <v>0.25</v>
      </c>
      <c r="L35" s="610">
        <f>NPHCE!M8</f>
        <v>0.25</v>
      </c>
      <c r="M35" s="610">
        <f>NPHCE!N8</f>
        <v>0.25</v>
      </c>
    </row>
    <row r="36" spans="1:13" s="9" customFormat="1">
      <c r="A36" s="642">
        <v>33</v>
      </c>
      <c r="B36" s="7" t="s">
        <v>68</v>
      </c>
      <c r="C36" s="610">
        <f>NTCP!D18</f>
        <v>60.652000000000001</v>
      </c>
      <c r="D36" s="610">
        <f>NTCP!E18</f>
        <v>21.430000000000003</v>
      </c>
      <c r="E36" s="610">
        <f>NTCP!F18</f>
        <v>4.3580000000000005</v>
      </c>
      <c r="F36" s="610">
        <f>NTCP!G18</f>
        <v>4.3580000000000005</v>
      </c>
      <c r="G36" s="610">
        <f>NTCP!H18</f>
        <v>4.3580000000000005</v>
      </c>
      <c r="H36" s="610">
        <f>NTCP!I18</f>
        <v>4.3580000000000005</v>
      </c>
      <c r="I36" s="610">
        <f>NTCP!J18</f>
        <v>4.3580000000000005</v>
      </c>
      <c r="J36" s="610">
        <f>NTCP!K18</f>
        <v>4.3580000000000005</v>
      </c>
      <c r="K36" s="610">
        <f>NTCP!L18</f>
        <v>4.3580000000000005</v>
      </c>
      <c r="L36" s="610">
        <f>NTCP!M18</f>
        <v>4.3580000000000005</v>
      </c>
      <c r="M36" s="610">
        <f>NTCP!N18</f>
        <v>4.3580000000000005</v>
      </c>
    </row>
    <row r="37" spans="1:13" s="9" customFormat="1" ht="19">
      <c r="A37" s="660"/>
      <c r="B37" s="661"/>
      <c r="C37" s="662"/>
      <c r="D37" s="662"/>
      <c r="E37" s="662"/>
      <c r="F37" s="662"/>
      <c r="G37" s="662"/>
      <c r="H37" s="662"/>
      <c r="I37" s="662"/>
      <c r="J37" s="662"/>
      <c r="K37" s="662"/>
      <c r="L37" s="662"/>
      <c r="M37" s="663">
        <v>6</v>
      </c>
    </row>
    <row r="38" spans="1:13" s="40" customFormat="1" ht="17">
      <c r="A38" s="41" t="s">
        <v>28</v>
      </c>
      <c r="B38" s="41" t="s">
        <v>29</v>
      </c>
      <c r="C38" s="649" t="s">
        <v>69</v>
      </c>
      <c r="D38" s="649" t="s">
        <v>3</v>
      </c>
      <c r="E38" s="649" t="s">
        <v>4</v>
      </c>
      <c r="F38" s="649" t="s">
        <v>5</v>
      </c>
      <c r="G38" s="649" t="s">
        <v>6</v>
      </c>
      <c r="H38" s="649" t="s">
        <v>7</v>
      </c>
      <c r="I38" s="649" t="s">
        <v>8</v>
      </c>
      <c r="J38" s="649" t="s">
        <v>9</v>
      </c>
      <c r="K38" s="649" t="s">
        <v>10</v>
      </c>
      <c r="L38" s="649" t="s">
        <v>11</v>
      </c>
      <c r="M38" s="649" t="s">
        <v>12</v>
      </c>
    </row>
    <row r="39" spans="1:13" s="9" customFormat="1">
      <c r="A39" s="642">
        <v>34</v>
      </c>
      <c r="B39" s="7" t="s">
        <v>51</v>
      </c>
      <c r="C39" s="610">
        <f>NOHP!D10</f>
        <v>6.8970000000000002</v>
      </c>
      <c r="D39" s="610">
        <f>NOHP!E10</f>
        <v>3.2679999999999998</v>
      </c>
      <c r="E39" s="610">
        <f>NOHP!F10</f>
        <v>1.3074999999999999</v>
      </c>
      <c r="F39" s="610">
        <f>NOHP!G10</f>
        <v>0</v>
      </c>
      <c r="G39" s="610">
        <f>NOHP!H10</f>
        <v>0</v>
      </c>
      <c r="H39" s="610">
        <f>NOHP!I10</f>
        <v>0.82600000000000007</v>
      </c>
      <c r="I39" s="610">
        <f>NOHP!J10</f>
        <v>1.4955000000000001</v>
      </c>
      <c r="J39" s="610">
        <f>NOHP!K10</f>
        <v>0</v>
      </c>
      <c r="K39" s="610">
        <f>NOHP!L10</f>
        <v>0</v>
      </c>
      <c r="L39" s="610">
        <f>NOHP!M10</f>
        <v>0</v>
      </c>
      <c r="M39" s="610">
        <f>NOHP!N10</f>
        <v>0</v>
      </c>
    </row>
    <row r="40" spans="1:13" s="9" customFormat="1">
      <c r="A40" s="642">
        <v>35</v>
      </c>
      <c r="B40" s="7" t="s">
        <v>52</v>
      </c>
      <c r="C40" s="610">
        <f>NPPCD!D7</f>
        <v>15.65</v>
      </c>
      <c r="D40" s="610">
        <f>NPPCD!E7</f>
        <v>12.969999999999999</v>
      </c>
      <c r="E40" s="610">
        <f>NPPCD!F7</f>
        <v>0.24</v>
      </c>
      <c r="F40" s="610">
        <f>NPPCD!G7</f>
        <v>0.24</v>
      </c>
      <c r="G40" s="610">
        <f>NPPCD!H7</f>
        <v>0.44</v>
      </c>
      <c r="H40" s="610">
        <f>NPPCD!I7</f>
        <v>0.44</v>
      </c>
      <c r="I40" s="610">
        <f>NPPCD!J7</f>
        <v>0</v>
      </c>
      <c r="J40" s="610">
        <f>NPPCD!K7</f>
        <v>0.44</v>
      </c>
      <c r="K40" s="610">
        <f>NPPCD!L7</f>
        <v>0.44</v>
      </c>
      <c r="L40" s="610">
        <f>NPPCD!M7</f>
        <v>0</v>
      </c>
      <c r="M40" s="610">
        <f>NPPCD!N7</f>
        <v>0.44</v>
      </c>
    </row>
    <row r="41" spans="1:13" s="9" customFormat="1">
      <c r="A41" s="642">
        <v>36</v>
      </c>
      <c r="B41" s="7" t="s">
        <v>53</v>
      </c>
      <c r="C41" s="610">
        <f>NPPC!D16</f>
        <v>32.169999999999995</v>
      </c>
      <c r="D41" s="610">
        <f>NPPC!E16</f>
        <v>22.6</v>
      </c>
      <c r="E41" s="610">
        <f>NPPC!F16</f>
        <v>1.3199999999999998</v>
      </c>
      <c r="F41" s="610">
        <f>NPPC!G16</f>
        <v>1.3199999999999998</v>
      </c>
      <c r="G41" s="610">
        <f>NPPC!H16</f>
        <v>1.3199999999999998</v>
      </c>
      <c r="H41" s="610">
        <f>NPPC!I16</f>
        <v>1.3199999999999998</v>
      </c>
      <c r="I41" s="610">
        <f>NPPC!J16</f>
        <v>1.3199999999999998</v>
      </c>
      <c r="J41" s="610">
        <f>NPPC!K16</f>
        <v>1.3199999999999998</v>
      </c>
      <c r="K41" s="610">
        <f>NPPC!L16</f>
        <v>1.3199999999999998</v>
      </c>
      <c r="L41" s="610">
        <f>NPPC!M16</f>
        <v>0.32999999999999996</v>
      </c>
      <c r="M41" s="610">
        <f>NPPC!N16</f>
        <v>0</v>
      </c>
    </row>
    <row r="42" spans="1:13" s="9" customFormat="1">
      <c r="A42" s="642">
        <v>37</v>
      </c>
      <c r="B42" s="7" t="s">
        <v>54</v>
      </c>
      <c r="C42" s="610">
        <f>SBC!D14</f>
        <v>32.86</v>
      </c>
      <c r="D42" s="610">
        <f>SBC!E14</f>
        <v>31.28</v>
      </c>
      <c r="E42" s="610">
        <f>SBC!F14</f>
        <v>0.28799999999999998</v>
      </c>
      <c r="F42" s="610">
        <f>SBC!G14</f>
        <v>0.14000000000000001</v>
      </c>
      <c r="G42" s="610">
        <f>SBC!H14</f>
        <v>0.14399999999999999</v>
      </c>
      <c r="H42" s="610">
        <f>SBC!I14</f>
        <v>0.14399999999999999</v>
      </c>
      <c r="I42" s="610">
        <f>SBC!J14</f>
        <v>0.14399999999999999</v>
      </c>
      <c r="J42" s="610">
        <f>SBC!K14</f>
        <v>0.28799999999999998</v>
      </c>
      <c r="K42" s="610">
        <f>SBC!L14</f>
        <v>0.14399999999999999</v>
      </c>
      <c r="L42" s="610">
        <f>SBC!M14</f>
        <v>0.14399999999999999</v>
      </c>
      <c r="M42" s="610">
        <f>SBC!N14</f>
        <v>0.14399999999999999</v>
      </c>
    </row>
    <row r="43" spans="1:13" s="9" customFormat="1">
      <c r="A43" s="642">
        <v>38</v>
      </c>
      <c r="B43" s="7" t="s">
        <v>55</v>
      </c>
      <c r="C43" s="610">
        <f>'Climate Change'!D8</f>
        <v>8.99</v>
      </c>
      <c r="D43" s="610">
        <f>'Climate Change'!E8</f>
        <v>8.99</v>
      </c>
      <c r="E43" s="610">
        <f>'Climate Change'!F8</f>
        <v>0</v>
      </c>
      <c r="F43" s="610">
        <f>'Climate Change'!G8</f>
        <v>0</v>
      </c>
      <c r="G43" s="610">
        <f>'Climate Change'!H8</f>
        <v>0</v>
      </c>
      <c r="H43" s="610">
        <f>'Climate Change'!I8</f>
        <v>0</v>
      </c>
      <c r="I43" s="610">
        <f>'Climate Change'!J8</f>
        <v>0</v>
      </c>
      <c r="J43" s="610">
        <f>'Climate Change'!K8</f>
        <v>0</v>
      </c>
      <c r="K43" s="610">
        <f>'Climate Change'!L8</f>
        <v>0</v>
      </c>
      <c r="L43" s="610">
        <f>'Climate Change'!M8</f>
        <v>0</v>
      </c>
      <c r="M43" s="610">
        <f>'Climate Change'!N8</f>
        <v>0</v>
      </c>
    </row>
    <row r="44" spans="1:13" s="9" customFormat="1">
      <c r="A44" s="37">
        <v>39</v>
      </c>
      <c r="B44" s="7" t="s">
        <v>25</v>
      </c>
      <c r="C44" s="610">
        <f>NUHM!D56</f>
        <v>580.0440000000001</v>
      </c>
      <c r="D44" s="610">
        <f>NUHM!E56</f>
        <v>482.41000000000008</v>
      </c>
      <c r="E44" s="610">
        <f>NUHM!F56</f>
        <v>38.211999999999996</v>
      </c>
      <c r="F44" s="610">
        <f>NUHM!G56</f>
        <v>31.599999999999998</v>
      </c>
      <c r="G44" s="610">
        <f>NUHM!H56</f>
        <v>9.2639999999999993</v>
      </c>
      <c r="H44" s="610">
        <f>NUHM!I56</f>
        <v>0</v>
      </c>
      <c r="I44" s="610">
        <f>NUHM!J56</f>
        <v>0</v>
      </c>
      <c r="J44" s="610">
        <f>NUHM!K56</f>
        <v>18.557999999999996</v>
      </c>
      <c r="K44" s="610">
        <f>NUHM!L56</f>
        <v>0</v>
      </c>
      <c r="L44" s="610">
        <f>NUHM!M56</f>
        <v>0</v>
      </c>
      <c r="M44" s="610">
        <f>NUHM!N56</f>
        <v>0</v>
      </c>
    </row>
    <row r="45" spans="1:13" s="9" customFormat="1">
      <c r="A45" s="37">
        <v>40</v>
      </c>
      <c r="B45" s="7" t="s">
        <v>75</v>
      </c>
      <c r="C45" s="610">
        <f>SUM(D45:M45)</f>
        <v>4491.7599999999993</v>
      </c>
      <c r="D45" s="610"/>
      <c r="E45" s="610">
        <v>842.11</v>
      </c>
      <c r="F45" s="610">
        <v>504.5</v>
      </c>
      <c r="G45" s="610">
        <v>570.92999999999995</v>
      </c>
      <c r="H45" s="610">
        <v>350.27</v>
      </c>
      <c r="I45" s="610">
        <v>364.96</v>
      </c>
      <c r="J45" s="610">
        <v>755.05</v>
      </c>
      <c r="K45" s="610">
        <v>483.18</v>
      </c>
      <c r="L45" s="610">
        <v>262.88</v>
      </c>
      <c r="M45" s="610">
        <v>357.88</v>
      </c>
    </row>
    <row r="46" spans="1:13" s="9" customFormat="1">
      <c r="A46" s="37">
        <v>41</v>
      </c>
      <c r="B46" s="7" t="s">
        <v>76</v>
      </c>
      <c r="C46" s="610">
        <f>SUM(D46:M46)</f>
        <v>1682.65</v>
      </c>
      <c r="D46" s="610">
        <v>574.01</v>
      </c>
      <c r="E46" s="610">
        <v>115.03</v>
      </c>
      <c r="F46" s="610">
        <v>153</v>
      </c>
      <c r="G46" s="610">
        <v>133.30000000000001</v>
      </c>
      <c r="H46" s="610">
        <v>116.77</v>
      </c>
      <c r="I46" s="610">
        <v>115.14</v>
      </c>
      <c r="J46" s="610">
        <v>139.16999999999999</v>
      </c>
      <c r="K46" s="610">
        <v>116.16</v>
      </c>
      <c r="L46" s="610">
        <v>107.81</v>
      </c>
      <c r="M46" s="610">
        <v>112.26</v>
      </c>
    </row>
    <row r="47" spans="1:13" s="9" customFormat="1">
      <c r="A47" s="16"/>
      <c r="B47" s="7"/>
      <c r="C47" s="610"/>
      <c r="D47" s="610"/>
      <c r="E47" s="610"/>
      <c r="F47" s="610"/>
      <c r="G47" s="610"/>
      <c r="H47" s="610"/>
      <c r="I47" s="610"/>
      <c r="J47" s="610"/>
      <c r="K47" s="610"/>
      <c r="L47" s="610"/>
      <c r="M47" s="610"/>
    </row>
    <row r="48" spans="1:13" s="9" customFormat="1">
      <c r="A48" s="16"/>
      <c r="B48" s="7"/>
      <c r="C48" s="610"/>
      <c r="D48" s="610"/>
      <c r="E48" s="610"/>
      <c r="F48" s="610"/>
      <c r="G48" s="610"/>
      <c r="H48" s="610"/>
      <c r="I48" s="610"/>
      <c r="J48" s="610"/>
      <c r="K48" s="610"/>
      <c r="L48" s="610"/>
      <c r="M48" s="610"/>
    </row>
    <row r="49" spans="1:13" s="9" customFormat="1" ht="19" customHeight="1">
      <c r="A49" s="665" t="s">
        <v>17</v>
      </c>
      <c r="B49" s="665"/>
      <c r="C49" s="613">
        <f t="shared" ref="C49:M49" si="0">SUM(C4:C48)</f>
        <v>14565.721986666662</v>
      </c>
      <c r="D49" s="613">
        <f t="shared" si="0"/>
        <v>5489.1091166666674</v>
      </c>
      <c r="E49" s="613">
        <f t="shared" si="0"/>
        <v>1436.53496</v>
      </c>
      <c r="F49" s="613">
        <f t="shared" si="0"/>
        <v>1187.03503</v>
      </c>
      <c r="G49" s="613">
        <f t="shared" si="0"/>
        <v>1087.5983199999998</v>
      </c>
      <c r="H49" s="613">
        <f t="shared" si="0"/>
        <v>726.63027000000011</v>
      </c>
      <c r="I49" s="613">
        <f t="shared" si="0"/>
        <v>946.24435999999992</v>
      </c>
      <c r="J49" s="613">
        <f t="shared" si="0"/>
        <v>1456.13868</v>
      </c>
      <c r="K49" s="613">
        <f t="shared" si="0"/>
        <v>920.50617</v>
      </c>
      <c r="L49" s="613">
        <f t="shared" si="0"/>
        <v>623.02945999999997</v>
      </c>
      <c r="M49" s="613">
        <f t="shared" si="0"/>
        <v>698.89562000000001</v>
      </c>
    </row>
  </sheetData>
  <mergeCells count="2">
    <mergeCell ref="A2:M2"/>
    <mergeCell ref="A49:B49"/>
  </mergeCells>
  <pageMargins left="0.7" right="0.7" top="0.75" bottom="0.75" header="0.3" footer="0.3"/>
  <pageSetup paperSize="5" scale="87" fitToHeight="3" orientation="landscape" r:id="rId1"/>
  <rowBreaks count="1" manualBreakCount="1">
    <brk id="36" max="12"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7">
    <pageSetUpPr fitToPage="1"/>
  </sheetPr>
  <dimension ref="A1:H13"/>
  <sheetViews>
    <sheetView view="pageBreakPreview" zoomScaleNormal="100" zoomScaleSheetLayoutView="100" workbookViewId="0">
      <pane xSplit="3" ySplit="2" topLeftCell="D3" activePane="bottomRight" state="frozen"/>
      <selection pane="topRight"/>
      <selection pane="bottomLeft"/>
      <selection pane="bottomRight" activeCell="J8" sqref="J8"/>
    </sheetView>
  </sheetViews>
  <sheetFormatPr baseColWidth="10" defaultColWidth="9.1640625" defaultRowHeight="15"/>
  <cols>
    <col min="1" max="1" width="11.6640625" style="133" customWidth="1"/>
    <col min="2" max="2" width="8" style="133" bestFit="1" customWidth="1"/>
    <col min="3" max="3" width="24.5" style="118" customWidth="1"/>
    <col min="4" max="4" width="12.1640625" style="56" customWidth="1"/>
    <col min="5" max="6" width="12.1640625" style="54" customWidth="1"/>
    <col min="7" max="7" width="32.5" style="54" customWidth="1"/>
    <col min="8" max="8" width="9.1640625" style="54"/>
    <col min="9" max="16384" width="9.1640625" style="118"/>
  </cols>
  <sheetData>
    <row r="1" spans="1:8" s="138" customFormat="1" ht="24" customHeight="1">
      <c r="A1" s="705" t="s">
        <v>1149</v>
      </c>
      <c r="B1" s="706"/>
      <c r="C1" s="706"/>
      <c r="D1" s="706"/>
      <c r="E1" s="706"/>
      <c r="F1" s="706"/>
      <c r="G1" s="706"/>
      <c r="H1" s="67"/>
    </row>
    <row r="2" spans="1:8" s="141" customFormat="1" ht="55.5" customHeight="1">
      <c r="A2" s="212" t="s">
        <v>0</v>
      </c>
      <c r="B2" s="213" t="s">
        <v>1</v>
      </c>
      <c r="C2" s="213" t="s">
        <v>2</v>
      </c>
      <c r="D2" s="214" t="s">
        <v>1127</v>
      </c>
      <c r="E2" s="69" t="s">
        <v>1133</v>
      </c>
      <c r="F2" s="69" t="s">
        <v>1134</v>
      </c>
      <c r="G2" s="69" t="s">
        <v>1131</v>
      </c>
      <c r="H2" s="71"/>
    </row>
    <row r="3" spans="1:8" ht="34">
      <c r="A3" s="237" t="s">
        <v>706</v>
      </c>
      <c r="B3" s="216" t="s">
        <v>23</v>
      </c>
      <c r="C3" s="143" t="s">
        <v>707</v>
      </c>
      <c r="D3" s="236">
        <f t="shared" ref="D3:D10" si="0">SUM(E3:F3)</f>
        <v>3.47</v>
      </c>
      <c r="E3" s="124">
        <v>3.47</v>
      </c>
      <c r="F3" s="126"/>
      <c r="G3" s="126" t="s">
        <v>1442</v>
      </c>
    </row>
    <row r="4" spans="1:8" ht="34">
      <c r="A4" s="237" t="s">
        <v>708</v>
      </c>
      <c r="B4" s="216" t="s">
        <v>23</v>
      </c>
      <c r="C4" s="143" t="s">
        <v>709</v>
      </c>
      <c r="D4" s="236">
        <f t="shared" si="0"/>
        <v>2</v>
      </c>
      <c r="E4" s="126">
        <v>2</v>
      </c>
      <c r="F4" s="126"/>
      <c r="G4" s="126" t="s">
        <v>1443</v>
      </c>
    </row>
    <row r="5" spans="1:8" ht="34">
      <c r="A5" s="206" t="s">
        <v>710</v>
      </c>
      <c r="B5" s="216" t="s">
        <v>23</v>
      </c>
      <c r="C5" s="143" t="s">
        <v>1128</v>
      </c>
      <c r="D5" s="236">
        <f t="shared" si="0"/>
        <v>2.4</v>
      </c>
      <c r="E5" s="126"/>
      <c r="F5" s="126">
        <v>2.4</v>
      </c>
      <c r="G5" s="126" t="s">
        <v>1444</v>
      </c>
    </row>
    <row r="6" spans="1:8" ht="34">
      <c r="A6" s="206" t="s">
        <v>208</v>
      </c>
      <c r="B6" s="216" t="s">
        <v>311</v>
      </c>
      <c r="C6" s="143" t="s">
        <v>711</v>
      </c>
      <c r="D6" s="236">
        <f t="shared" si="0"/>
        <v>3.62</v>
      </c>
      <c r="E6" s="126"/>
      <c r="F6" s="126">
        <v>3.62</v>
      </c>
      <c r="G6" s="126" t="s">
        <v>1445</v>
      </c>
    </row>
    <row r="7" spans="1:8" s="54" customFormat="1" ht="34">
      <c r="A7" s="238" t="s">
        <v>712</v>
      </c>
      <c r="B7" s="216" t="s">
        <v>23</v>
      </c>
      <c r="C7" s="143" t="s">
        <v>713</v>
      </c>
      <c r="D7" s="236">
        <f t="shared" si="0"/>
        <v>4.8</v>
      </c>
      <c r="E7" s="126">
        <v>4.8</v>
      </c>
      <c r="F7" s="126"/>
      <c r="G7" s="126" t="s">
        <v>1446</v>
      </c>
    </row>
    <row r="8" spans="1:8" ht="51">
      <c r="A8" s="206" t="s">
        <v>714</v>
      </c>
      <c r="B8" s="216" t="s">
        <v>23</v>
      </c>
      <c r="C8" s="143" t="s">
        <v>715</v>
      </c>
      <c r="D8" s="236">
        <f t="shared" si="0"/>
        <v>5.76</v>
      </c>
      <c r="E8" s="126">
        <v>5.76</v>
      </c>
      <c r="F8" s="126"/>
      <c r="G8" s="126" t="s">
        <v>1447</v>
      </c>
    </row>
    <row r="9" spans="1:8" ht="51">
      <c r="A9" s="203" t="s">
        <v>716</v>
      </c>
      <c r="B9" s="216" t="s">
        <v>23</v>
      </c>
      <c r="C9" s="143" t="s">
        <v>717</v>
      </c>
      <c r="D9" s="236">
        <f t="shared" si="0"/>
        <v>9.1999999999999993</v>
      </c>
      <c r="E9" s="126">
        <v>9.1999999999999993</v>
      </c>
      <c r="F9" s="126"/>
      <c r="G9" s="126" t="s">
        <v>1448</v>
      </c>
    </row>
    <row r="10" spans="1:8" ht="51">
      <c r="A10" s="203" t="s">
        <v>718</v>
      </c>
      <c r="B10" s="216" t="s">
        <v>23</v>
      </c>
      <c r="C10" s="143" t="s">
        <v>719</v>
      </c>
      <c r="D10" s="236">
        <f t="shared" si="0"/>
        <v>5.5</v>
      </c>
      <c r="E10" s="126">
        <v>5.5</v>
      </c>
      <c r="F10" s="125"/>
      <c r="G10" s="126" t="s">
        <v>1449</v>
      </c>
    </row>
    <row r="11" spans="1:8" s="144" customFormat="1" ht="18.75" customHeight="1">
      <c r="A11" s="709" t="s">
        <v>17</v>
      </c>
      <c r="B11" s="709"/>
      <c r="C11" s="709"/>
      <c r="D11" s="218">
        <f>SUM(D3:D10)</f>
        <v>36.75</v>
      </c>
      <c r="E11" s="239">
        <f>SUM(E3:E10)</f>
        <v>30.73</v>
      </c>
      <c r="F11" s="218">
        <f>SUM(F3:F10)</f>
        <v>6.02</v>
      </c>
      <c r="G11" s="218"/>
      <c r="H11" s="77"/>
    </row>
    <row r="12" spans="1:8" s="241" customFormat="1" ht="16">
      <c r="A12" s="142"/>
      <c r="B12" s="142"/>
      <c r="C12" s="198" t="s">
        <v>23</v>
      </c>
      <c r="D12" s="240">
        <f>SUM(D3:D5)+SUM(D7:D10)</f>
        <v>33.129999999999995</v>
      </c>
      <c r="E12" s="240">
        <f>SUM(E3:E5)+SUM(E7:E10)</f>
        <v>30.729999999999997</v>
      </c>
      <c r="F12" s="240">
        <f>SUM(F3:F5)+SUM(F7:F10)</f>
        <v>2.4</v>
      </c>
      <c r="G12" s="240"/>
      <c r="H12" s="80"/>
    </row>
    <row r="13" spans="1:8" s="241" customFormat="1" ht="16">
      <c r="A13" s="142"/>
      <c r="B13" s="142"/>
      <c r="C13" s="198" t="s">
        <v>311</v>
      </c>
      <c r="D13" s="240">
        <f>D11-D12</f>
        <v>3.6200000000000045</v>
      </c>
      <c r="E13" s="240">
        <f t="shared" ref="E13:F13" si="1">E11-E12</f>
        <v>0</v>
      </c>
      <c r="F13" s="240">
        <f t="shared" si="1"/>
        <v>3.6199999999999997</v>
      </c>
      <c r="G13" s="240"/>
      <c r="H13" s="80"/>
    </row>
  </sheetData>
  <mergeCells count="2">
    <mergeCell ref="A11:C11"/>
    <mergeCell ref="A1:G1"/>
  </mergeCells>
  <pageMargins left="0.25" right="0.25" top="0.75" bottom="0.75" header="0.3" footer="0.3"/>
  <pageSetup paperSize="5" scale="84"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8"/>
  <dimension ref="A1:P23"/>
  <sheetViews>
    <sheetView view="pageBreakPreview" zoomScale="130" zoomScaleNormal="100" zoomScaleSheetLayoutView="130" workbookViewId="0">
      <selection activeCell="H10" sqref="H10"/>
    </sheetView>
  </sheetViews>
  <sheetFormatPr baseColWidth="10" defaultColWidth="8.83203125" defaultRowHeight="15"/>
  <cols>
    <col min="1" max="1" width="11.1640625" style="145" customWidth="1"/>
    <col min="2" max="2" width="7.5" style="145" customWidth="1"/>
    <col min="3" max="3" width="44.83203125" style="145" customWidth="1"/>
    <col min="4" max="4" width="10.33203125" style="145" customWidth="1"/>
    <col min="5" max="5" width="8.1640625" style="145" customWidth="1"/>
    <col min="6" max="6" width="7.6640625" style="145" customWidth="1"/>
    <col min="7" max="7" width="8.6640625" style="145" customWidth="1"/>
    <col min="8" max="8" width="9.6640625" style="145" customWidth="1"/>
    <col min="9" max="11" width="8.5" style="145" customWidth="1"/>
    <col min="12" max="13" width="7.5" style="145" customWidth="1"/>
    <col min="14" max="14" width="9.5" style="145" customWidth="1"/>
    <col min="15" max="16384" width="8.83203125" style="145"/>
  </cols>
  <sheetData>
    <row r="1" spans="1:16" s="148" customFormat="1" ht="15" customHeight="1">
      <c r="A1" s="696" t="s">
        <v>1069</v>
      </c>
      <c r="B1" s="697"/>
      <c r="C1" s="697"/>
      <c r="D1" s="697"/>
      <c r="E1" s="99"/>
      <c r="F1" s="99"/>
      <c r="G1" s="99"/>
      <c r="H1" s="99"/>
      <c r="I1" s="99"/>
      <c r="J1" s="99"/>
      <c r="K1" s="99"/>
      <c r="L1" s="99"/>
      <c r="M1" s="99"/>
      <c r="N1" s="99"/>
    </row>
    <row r="2" spans="1:16" s="148" customFormat="1" ht="32">
      <c r="A2" s="103" t="s">
        <v>0</v>
      </c>
      <c r="B2" s="104" t="s">
        <v>1</v>
      </c>
      <c r="C2" s="104" t="s">
        <v>2</v>
      </c>
      <c r="D2" s="105" t="s">
        <v>1127</v>
      </c>
      <c r="E2" s="139" t="s">
        <v>3</v>
      </c>
      <c r="F2" s="106" t="s">
        <v>4</v>
      </c>
      <c r="G2" s="106" t="s">
        <v>5</v>
      </c>
      <c r="H2" s="106" t="s">
        <v>6</v>
      </c>
      <c r="I2" s="106" t="s">
        <v>7</v>
      </c>
      <c r="J2" s="106" t="s">
        <v>8</v>
      </c>
      <c r="K2" s="106" t="s">
        <v>9</v>
      </c>
      <c r="L2" s="106" t="s">
        <v>10</v>
      </c>
      <c r="M2" s="106" t="s">
        <v>11</v>
      </c>
      <c r="N2" s="106" t="s">
        <v>12</v>
      </c>
    </row>
    <row r="3" spans="1:16" ht="16">
      <c r="A3" s="150" t="s">
        <v>809</v>
      </c>
      <c r="B3" s="151" t="s">
        <v>23</v>
      </c>
      <c r="C3" s="143" t="s">
        <v>810</v>
      </c>
      <c r="D3" s="85">
        <f>SUM(E3:N3)</f>
        <v>0.75</v>
      </c>
      <c r="E3" s="60"/>
      <c r="F3" s="60"/>
      <c r="G3" s="60"/>
      <c r="H3" s="60"/>
      <c r="I3" s="60"/>
      <c r="J3" s="60">
        <v>0.75</v>
      </c>
      <c r="K3" s="60"/>
      <c r="L3" s="60"/>
      <c r="M3" s="60"/>
      <c r="N3" s="60"/>
    </row>
    <row r="4" spans="1:16" ht="34">
      <c r="A4" s="150" t="s">
        <v>1018</v>
      </c>
      <c r="B4" s="151" t="s">
        <v>23</v>
      </c>
      <c r="C4" s="230" t="s">
        <v>1700</v>
      </c>
      <c r="D4" s="85">
        <f t="shared" ref="D4:D20" si="0">SUM(E4:N4)</f>
        <v>0</v>
      </c>
      <c r="E4" s="60"/>
      <c r="F4" s="60"/>
      <c r="G4" s="60"/>
      <c r="H4" s="60"/>
      <c r="I4" s="60"/>
      <c r="J4" s="60"/>
      <c r="K4" s="60"/>
      <c r="L4" s="60"/>
      <c r="M4" s="60"/>
      <c r="N4" s="60"/>
    </row>
    <row r="5" spans="1:16" ht="16">
      <c r="A5" s="246" t="s">
        <v>812</v>
      </c>
      <c r="B5" s="151" t="s">
        <v>23</v>
      </c>
      <c r="C5" s="233" t="s">
        <v>813</v>
      </c>
      <c r="D5" s="85">
        <f t="shared" si="0"/>
        <v>0</v>
      </c>
      <c r="E5" s="60"/>
      <c r="F5" s="60"/>
      <c r="G5" s="60"/>
      <c r="H5" s="60"/>
      <c r="I5" s="60"/>
      <c r="J5" s="60"/>
      <c r="K5" s="60"/>
      <c r="L5" s="60"/>
      <c r="M5" s="60"/>
      <c r="N5" s="60"/>
    </row>
    <row r="6" spans="1:16" ht="34">
      <c r="A6" s="247" t="s">
        <v>838</v>
      </c>
      <c r="B6" s="151" t="s">
        <v>23</v>
      </c>
      <c r="C6" s="230" t="s">
        <v>814</v>
      </c>
      <c r="D6" s="85">
        <f t="shared" si="0"/>
        <v>0.3</v>
      </c>
      <c r="E6" s="60">
        <v>0.3</v>
      </c>
      <c r="F6" s="60"/>
      <c r="G6" s="60"/>
      <c r="H6" s="60"/>
      <c r="I6" s="60"/>
      <c r="J6" s="60"/>
      <c r="K6" s="60"/>
      <c r="L6" s="60"/>
      <c r="M6" s="60"/>
      <c r="N6" s="60"/>
    </row>
    <row r="7" spans="1:16" ht="16">
      <c r="A7" s="246" t="s">
        <v>839</v>
      </c>
      <c r="B7" s="151" t="s">
        <v>23</v>
      </c>
      <c r="C7" s="233" t="s">
        <v>815</v>
      </c>
      <c r="D7" s="85">
        <f t="shared" si="0"/>
        <v>0.5</v>
      </c>
      <c r="E7" s="60">
        <v>0.5</v>
      </c>
      <c r="F7" s="60"/>
      <c r="G7" s="60"/>
      <c r="H7" s="60"/>
      <c r="I7" s="60"/>
      <c r="J7" s="60"/>
      <c r="K7" s="60"/>
      <c r="L7" s="60"/>
      <c r="M7" s="60"/>
      <c r="N7" s="60"/>
    </row>
    <row r="8" spans="1:16" ht="16">
      <c r="A8" s="246" t="s">
        <v>816</v>
      </c>
      <c r="B8" s="151" t="s">
        <v>23</v>
      </c>
      <c r="C8" s="233" t="s">
        <v>817</v>
      </c>
      <c r="D8" s="85">
        <f t="shared" si="0"/>
        <v>1.98</v>
      </c>
      <c r="E8" s="60">
        <v>1.98</v>
      </c>
      <c r="F8" s="63"/>
      <c r="G8" s="63"/>
      <c r="H8" s="63"/>
      <c r="I8" s="63"/>
      <c r="J8" s="63"/>
      <c r="K8" s="63"/>
      <c r="L8" s="63"/>
      <c r="M8" s="63"/>
      <c r="N8" s="63"/>
    </row>
    <row r="9" spans="1:16" ht="16">
      <c r="A9" s="248" t="s">
        <v>1019</v>
      </c>
      <c r="B9" s="185" t="s">
        <v>23</v>
      </c>
      <c r="C9" s="249" t="s">
        <v>818</v>
      </c>
      <c r="D9" s="85">
        <f t="shared" si="0"/>
        <v>0.85</v>
      </c>
      <c r="E9" s="209">
        <v>0.85</v>
      </c>
      <c r="F9" s="242"/>
      <c r="G9" s="242"/>
      <c r="H9" s="242"/>
      <c r="I9" s="242"/>
      <c r="J9" s="242"/>
      <c r="K9" s="242"/>
      <c r="L9" s="242"/>
      <c r="M9" s="242"/>
      <c r="N9" s="242"/>
    </row>
    <row r="10" spans="1:16" ht="16">
      <c r="A10" s="248" t="s">
        <v>1020</v>
      </c>
      <c r="B10" s="185" t="s">
        <v>23</v>
      </c>
      <c r="C10" s="249" t="s">
        <v>819</v>
      </c>
      <c r="D10" s="85">
        <f t="shared" si="0"/>
        <v>3.74</v>
      </c>
      <c r="E10" s="209">
        <v>3.74</v>
      </c>
      <c r="F10" s="243"/>
      <c r="G10" s="243"/>
      <c r="H10" s="243"/>
      <c r="I10" s="243"/>
      <c r="J10" s="243"/>
      <c r="K10" s="243"/>
      <c r="L10" s="243"/>
      <c r="M10" s="243"/>
      <c r="N10" s="243"/>
    </row>
    <row r="11" spans="1:16" ht="16">
      <c r="A11" s="248" t="s">
        <v>820</v>
      </c>
      <c r="B11" s="185" t="s">
        <v>23</v>
      </c>
      <c r="C11" s="249" t="s">
        <v>821</v>
      </c>
      <c r="D11" s="85">
        <f t="shared" si="0"/>
        <v>0.88</v>
      </c>
      <c r="E11" s="209">
        <v>0.88</v>
      </c>
      <c r="F11" s="243"/>
      <c r="G11" s="243"/>
      <c r="H11" s="243"/>
      <c r="I11" s="243"/>
      <c r="J11" s="243"/>
      <c r="K11" s="243"/>
      <c r="L11" s="243"/>
      <c r="M11" s="243"/>
      <c r="N11" s="243"/>
    </row>
    <row r="12" spans="1:16" ht="16">
      <c r="A12" s="248" t="s">
        <v>822</v>
      </c>
      <c r="B12" s="185" t="s">
        <v>23</v>
      </c>
      <c r="C12" s="249" t="s">
        <v>823</v>
      </c>
      <c r="D12" s="85">
        <f t="shared" si="0"/>
        <v>1.21</v>
      </c>
      <c r="E12" s="209">
        <v>1.21</v>
      </c>
      <c r="F12" s="243"/>
      <c r="G12" s="243"/>
      <c r="H12" s="243"/>
      <c r="I12" s="243"/>
      <c r="J12" s="243"/>
      <c r="K12" s="243"/>
      <c r="L12" s="243"/>
      <c r="M12" s="243"/>
      <c r="N12" s="243"/>
    </row>
    <row r="13" spans="1:16" ht="16">
      <c r="A13" s="248" t="s">
        <v>824</v>
      </c>
      <c r="B13" s="185" t="s">
        <v>23</v>
      </c>
      <c r="C13" s="249" t="s">
        <v>825</v>
      </c>
      <c r="D13" s="85">
        <f t="shared" si="0"/>
        <v>2</v>
      </c>
      <c r="E13" s="209">
        <v>2</v>
      </c>
      <c r="F13" s="243"/>
      <c r="G13" s="243"/>
      <c r="H13" s="243"/>
      <c r="I13" s="243"/>
      <c r="J13" s="243"/>
      <c r="K13" s="243"/>
      <c r="L13" s="243"/>
      <c r="M13" s="243"/>
      <c r="N13" s="243"/>
    </row>
    <row r="14" spans="1:16" ht="16">
      <c r="A14" s="248" t="s">
        <v>826</v>
      </c>
      <c r="B14" s="185" t="s">
        <v>23</v>
      </c>
      <c r="C14" s="249" t="s">
        <v>827</v>
      </c>
      <c r="D14" s="85">
        <f t="shared" si="0"/>
        <v>0.8</v>
      </c>
      <c r="E14" s="209">
        <v>0.8</v>
      </c>
      <c r="F14" s="243"/>
      <c r="G14" s="243"/>
      <c r="H14" s="243"/>
      <c r="I14" s="243"/>
      <c r="J14" s="243"/>
      <c r="K14" s="243"/>
      <c r="L14" s="243"/>
      <c r="M14" s="243"/>
      <c r="N14" s="243"/>
    </row>
    <row r="15" spans="1:16" ht="16">
      <c r="A15" s="248" t="s">
        <v>828</v>
      </c>
      <c r="B15" s="185" t="s">
        <v>23</v>
      </c>
      <c r="C15" s="249" t="s">
        <v>829</v>
      </c>
      <c r="D15" s="85">
        <f t="shared" si="0"/>
        <v>0.6</v>
      </c>
      <c r="E15" s="209">
        <v>0.6</v>
      </c>
      <c r="F15" s="243"/>
      <c r="G15" s="243"/>
      <c r="H15" s="243"/>
      <c r="I15" s="243"/>
      <c r="J15" s="243"/>
      <c r="K15" s="243"/>
      <c r="L15" s="243"/>
      <c r="M15" s="243"/>
      <c r="N15" s="243"/>
    </row>
    <row r="16" spans="1:16" ht="16">
      <c r="A16" s="248" t="s">
        <v>830</v>
      </c>
      <c r="B16" s="185" t="s">
        <v>23</v>
      </c>
      <c r="C16" s="249" t="s">
        <v>831</v>
      </c>
      <c r="D16" s="85">
        <f t="shared" si="0"/>
        <v>3.15</v>
      </c>
      <c r="E16" s="209"/>
      <c r="F16" s="243">
        <v>0.38</v>
      </c>
      <c r="G16" s="243">
        <v>0.38</v>
      </c>
      <c r="H16" s="243">
        <v>0.28000000000000003</v>
      </c>
      <c r="I16" s="243">
        <v>0.28000000000000003</v>
      </c>
      <c r="J16" s="243">
        <v>0.38</v>
      </c>
      <c r="K16" s="243">
        <v>0.38</v>
      </c>
      <c r="L16" s="243">
        <v>0.31</v>
      </c>
      <c r="M16" s="243">
        <v>0.38</v>
      </c>
      <c r="N16" s="243">
        <v>0.38</v>
      </c>
      <c r="P16" s="607"/>
    </row>
    <row r="17" spans="1:15" ht="16">
      <c r="A17" s="248" t="s">
        <v>832</v>
      </c>
      <c r="B17" s="185" t="s">
        <v>23</v>
      </c>
      <c r="C17" s="249" t="s">
        <v>833</v>
      </c>
      <c r="D17" s="85">
        <f t="shared" si="0"/>
        <v>2.7</v>
      </c>
      <c r="E17" s="209">
        <v>2.7</v>
      </c>
      <c r="F17" s="243"/>
      <c r="G17" s="243"/>
      <c r="H17" s="243"/>
      <c r="I17" s="243"/>
      <c r="J17" s="243"/>
      <c r="K17" s="243"/>
      <c r="L17" s="243"/>
      <c r="M17" s="243"/>
      <c r="N17" s="243"/>
    </row>
    <row r="18" spans="1:15" ht="16">
      <c r="A18" s="248" t="s">
        <v>834</v>
      </c>
      <c r="B18" s="185" t="s">
        <v>23</v>
      </c>
      <c r="C18" s="249" t="s">
        <v>835</v>
      </c>
      <c r="D18" s="85">
        <f t="shared" si="0"/>
        <v>0</v>
      </c>
      <c r="E18" s="209"/>
      <c r="F18" s="243"/>
      <c r="G18" s="243"/>
      <c r="H18" s="243"/>
      <c r="I18" s="243"/>
      <c r="J18" s="243"/>
      <c r="K18" s="243"/>
      <c r="L18" s="243"/>
      <c r="M18" s="243"/>
      <c r="N18" s="243"/>
    </row>
    <row r="19" spans="1:15" ht="16">
      <c r="A19" s="248" t="s">
        <v>1022</v>
      </c>
      <c r="B19" s="185" t="s">
        <v>311</v>
      </c>
      <c r="C19" s="249" t="s">
        <v>836</v>
      </c>
      <c r="D19" s="85">
        <f t="shared" si="0"/>
        <v>4</v>
      </c>
      <c r="E19" s="244">
        <v>4</v>
      </c>
      <c r="F19" s="243"/>
      <c r="G19" s="243"/>
      <c r="H19" s="243"/>
      <c r="I19" s="243"/>
      <c r="J19" s="243"/>
      <c r="K19" s="243"/>
      <c r="L19" s="243"/>
      <c r="M19" s="243"/>
      <c r="N19" s="243"/>
    </row>
    <row r="20" spans="1:15" ht="16">
      <c r="A20" s="246" t="s">
        <v>1021</v>
      </c>
      <c r="B20" s="151" t="s">
        <v>23</v>
      </c>
      <c r="C20" s="233" t="s">
        <v>837</v>
      </c>
      <c r="D20" s="85">
        <f t="shared" si="0"/>
        <v>2.97</v>
      </c>
      <c r="E20" s="245">
        <v>2.97</v>
      </c>
      <c r="F20" s="60"/>
      <c r="G20" s="60"/>
      <c r="H20" s="60"/>
      <c r="I20" s="60"/>
      <c r="J20" s="60"/>
      <c r="K20" s="60"/>
      <c r="L20" s="60"/>
      <c r="M20" s="60"/>
      <c r="N20" s="60"/>
    </row>
    <row r="21" spans="1:15" s="251" customFormat="1" ht="16">
      <c r="A21" s="246"/>
      <c r="B21" s="192"/>
      <c r="C21" s="246" t="s">
        <v>917</v>
      </c>
      <c r="D21" s="83">
        <f>SUM(D3:D20)</f>
        <v>26.43</v>
      </c>
      <c r="E21" s="156">
        <f t="shared" ref="E21:N21" si="1">SUM(E3:E20)</f>
        <v>22.53</v>
      </c>
      <c r="F21" s="83">
        <f t="shared" si="1"/>
        <v>0.38</v>
      </c>
      <c r="G21" s="83">
        <f t="shared" si="1"/>
        <v>0.38</v>
      </c>
      <c r="H21" s="83">
        <f t="shared" si="1"/>
        <v>0.28000000000000003</v>
      </c>
      <c r="I21" s="83">
        <f t="shared" si="1"/>
        <v>0.28000000000000003</v>
      </c>
      <c r="J21" s="83">
        <f>SUM(J3:J20)</f>
        <v>1.1299999999999999</v>
      </c>
      <c r="K21" s="83">
        <f>SUM(K3:K20)</f>
        <v>0.38</v>
      </c>
      <c r="L21" s="83">
        <f t="shared" si="1"/>
        <v>0.31</v>
      </c>
      <c r="M21" s="83">
        <f>SUM(M3:M20)</f>
        <v>0.38</v>
      </c>
      <c r="N21" s="83">
        <f t="shared" si="1"/>
        <v>0.38</v>
      </c>
      <c r="O21" s="250"/>
    </row>
    <row r="22" spans="1:15" s="251" customFormat="1" ht="16">
      <c r="C22" s="248" t="s">
        <v>23</v>
      </c>
      <c r="D22" s="252">
        <f>D21-D23</f>
        <v>22.43</v>
      </c>
      <c r="E22" s="252">
        <f t="shared" ref="E22:N22" si="2">E21-E23</f>
        <v>18.53</v>
      </c>
      <c r="F22" s="252">
        <f t="shared" si="2"/>
        <v>0.38</v>
      </c>
      <c r="G22" s="252">
        <f t="shared" si="2"/>
        <v>0.38</v>
      </c>
      <c r="H22" s="252">
        <f t="shared" si="2"/>
        <v>0.28000000000000003</v>
      </c>
      <c r="I22" s="252">
        <f t="shared" si="2"/>
        <v>0.28000000000000003</v>
      </c>
      <c r="J22" s="252">
        <f t="shared" si="2"/>
        <v>1.1299999999999999</v>
      </c>
      <c r="K22" s="252">
        <f t="shared" si="2"/>
        <v>0.38</v>
      </c>
      <c r="L22" s="252">
        <f t="shared" si="2"/>
        <v>0.31</v>
      </c>
      <c r="M22" s="252">
        <f t="shared" si="2"/>
        <v>0.38</v>
      </c>
      <c r="N22" s="252">
        <f t="shared" si="2"/>
        <v>0.38</v>
      </c>
    </row>
    <row r="23" spans="1:15" s="251" customFormat="1" ht="16">
      <c r="C23" s="248" t="s">
        <v>311</v>
      </c>
      <c r="D23" s="252">
        <f>D19</f>
        <v>4</v>
      </c>
      <c r="E23" s="252">
        <f t="shared" ref="E23:N23" si="3">E19</f>
        <v>4</v>
      </c>
      <c r="F23" s="252">
        <f t="shared" si="3"/>
        <v>0</v>
      </c>
      <c r="G23" s="252">
        <f t="shared" si="3"/>
        <v>0</v>
      </c>
      <c r="H23" s="252">
        <f t="shared" si="3"/>
        <v>0</v>
      </c>
      <c r="I23" s="252">
        <f t="shared" si="3"/>
        <v>0</v>
      </c>
      <c r="J23" s="252">
        <f t="shared" si="3"/>
        <v>0</v>
      </c>
      <c r="K23" s="252">
        <f t="shared" si="3"/>
        <v>0</v>
      </c>
      <c r="L23" s="252">
        <f t="shared" si="3"/>
        <v>0</v>
      </c>
      <c r="M23" s="252">
        <f t="shared" si="3"/>
        <v>0</v>
      </c>
      <c r="N23" s="252">
        <f t="shared" si="3"/>
        <v>0</v>
      </c>
    </row>
  </sheetData>
  <mergeCells count="1">
    <mergeCell ref="A1:D1"/>
  </mergeCells>
  <pageMargins left="0.74" right="0.16" top="0.75" bottom="0.2" header="0.3" footer="0.3"/>
  <pageSetup paperSize="5" scale="9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9">
    <pageSetUpPr fitToPage="1"/>
  </sheetPr>
  <dimension ref="A1:G23"/>
  <sheetViews>
    <sheetView view="pageBreakPreview" zoomScaleNormal="100" zoomScaleSheetLayoutView="100" workbookViewId="0">
      <selection activeCell="J8" sqref="J8"/>
    </sheetView>
  </sheetViews>
  <sheetFormatPr baseColWidth="10" defaultColWidth="8.83203125" defaultRowHeight="15"/>
  <cols>
    <col min="1" max="1" width="11.1640625" style="146" customWidth="1"/>
    <col min="2" max="2" width="7.5" style="146" customWidth="1"/>
    <col min="3" max="3" width="26" style="118" customWidth="1"/>
    <col min="4" max="6" width="11" style="146" customWidth="1"/>
    <col min="7" max="7" width="32.6640625" style="532" customWidth="1"/>
    <col min="8" max="16384" width="8.83203125" style="146"/>
  </cols>
  <sheetData>
    <row r="1" spans="1:7" s="149" customFormat="1" ht="15" customHeight="1">
      <c r="A1" s="696" t="s">
        <v>1069</v>
      </c>
      <c r="B1" s="697"/>
      <c r="C1" s="697"/>
      <c r="D1" s="697"/>
      <c r="E1" s="697"/>
      <c r="F1" s="697"/>
      <c r="G1" s="697"/>
    </row>
    <row r="2" spans="1:7" s="149" customFormat="1" ht="32">
      <c r="A2" s="103" t="s">
        <v>0</v>
      </c>
      <c r="B2" s="104" t="s">
        <v>1</v>
      </c>
      <c r="C2" s="104" t="s">
        <v>2</v>
      </c>
      <c r="D2" s="105" t="s">
        <v>1127</v>
      </c>
      <c r="E2" s="69" t="s">
        <v>1133</v>
      </c>
      <c r="F2" s="69" t="s">
        <v>1134</v>
      </c>
      <c r="G2" s="69" t="s">
        <v>1131</v>
      </c>
    </row>
    <row r="3" spans="1:7" ht="32">
      <c r="A3" s="150" t="s">
        <v>809</v>
      </c>
      <c r="B3" s="508" t="s">
        <v>23</v>
      </c>
      <c r="C3" s="143" t="s">
        <v>810</v>
      </c>
      <c r="D3" s="85">
        <f>SUM(E3:F3)</f>
        <v>0.75</v>
      </c>
      <c r="E3" s="60">
        <v>0.75</v>
      </c>
      <c r="F3" s="60"/>
      <c r="G3" s="439"/>
    </row>
    <row r="4" spans="1:7" ht="48">
      <c r="A4" s="150" t="s">
        <v>1018</v>
      </c>
      <c r="B4" s="508" t="s">
        <v>23</v>
      </c>
      <c r="C4" s="154" t="s">
        <v>811</v>
      </c>
      <c r="D4" s="85">
        <f t="shared" ref="D4:D20" si="0">SUM(E4:F4)</f>
        <v>0</v>
      </c>
      <c r="E4" s="60"/>
      <c r="F4" s="60"/>
      <c r="G4" s="439" t="s">
        <v>1581</v>
      </c>
    </row>
    <row r="5" spans="1:7" ht="34">
      <c r="A5" s="153" t="s">
        <v>812</v>
      </c>
      <c r="B5" s="508" t="s">
        <v>23</v>
      </c>
      <c r="C5" s="154" t="s">
        <v>813</v>
      </c>
      <c r="D5" s="85">
        <f t="shared" si="0"/>
        <v>0</v>
      </c>
      <c r="E5" s="60">
        <v>0</v>
      </c>
      <c r="F5" s="60"/>
      <c r="G5" s="439"/>
    </row>
    <row r="6" spans="1:7" ht="144">
      <c r="A6" s="533" t="s">
        <v>838</v>
      </c>
      <c r="B6" s="508" t="s">
        <v>23</v>
      </c>
      <c r="C6" s="154" t="s">
        <v>814</v>
      </c>
      <c r="D6" s="85">
        <f t="shared" si="0"/>
        <v>0.3</v>
      </c>
      <c r="E6" s="60">
        <v>0.3</v>
      </c>
      <c r="F6" s="60"/>
      <c r="G6" s="439" t="s">
        <v>1582</v>
      </c>
    </row>
    <row r="7" spans="1:7" ht="34">
      <c r="A7" s="153" t="s">
        <v>839</v>
      </c>
      <c r="B7" s="508" t="s">
        <v>23</v>
      </c>
      <c r="C7" s="154" t="s">
        <v>815</v>
      </c>
      <c r="D7" s="85">
        <f t="shared" si="0"/>
        <v>0.5</v>
      </c>
      <c r="E7" s="60">
        <v>0.5</v>
      </c>
      <c r="F7" s="60"/>
      <c r="G7" s="439" t="s">
        <v>1583</v>
      </c>
    </row>
    <row r="8" spans="1:7" ht="34">
      <c r="A8" s="153" t="s">
        <v>816</v>
      </c>
      <c r="B8" s="508" t="s">
        <v>23</v>
      </c>
      <c r="C8" s="154" t="s">
        <v>817</v>
      </c>
      <c r="D8" s="85">
        <f t="shared" si="0"/>
        <v>1.98</v>
      </c>
      <c r="E8" s="60">
        <v>1.98</v>
      </c>
      <c r="F8" s="63"/>
      <c r="G8" s="439" t="s">
        <v>1583</v>
      </c>
    </row>
    <row r="9" spans="1:7" ht="17">
      <c r="A9" s="534" t="s">
        <v>1019</v>
      </c>
      <c r="B9" s="185" t="s">
        <v>23</v>
      </c>
      <c r="C9" s="535" t="s">
        <v>818</v>
      </c>
      <c r="D9" s="85">
        <f t="shared" si="0"/>
        <v>0.85</v>
      </c>
      <c r="E9" s="209">
        <v>0.85</v>
      </c>
      <c r="F9" s="242"/>
      <c r="G9" s="496" t="s">
        <v>1584</v>
      </c>
    </row>
    <row r="10" spans="1:7" ht="48">
      <c r="A10" s="534" t="s">
        <v>1020</v>
      </c>
      <c r="B10" s="185" t="s">
        <v>23</v>
      </c>
      <c r="C10" s="535" t="s">
        <v>819</v>
      </c>
      <c r="D10" s="85">
        <f t="shared" si="0"/>
        <v>3.74</v>
      </c>
      <c r="E10" s="209">
        <v>1.6</v>
      </c>
      <c r="F10" s="243">
        <v>2.14</v>
      </c>
      <c r="G10" s="496" t="s">
        <v>1585</v>
      </c>
    </row>
    <row r="11" spans="1:7" ht="34">
      <c r="A11" s="534" t="s">
        <v>820</v>
      </c>
      <c r="B11" s="185" t="s">
        <v>23</v>
      </c>
      <c r="C11" s="535" t="s">
        <v>821</v>
      </c>
      <c r="D11" s="85">
        <f t="shared" si="0"/>
        <v>0.88</v>
      </c>
      <c r="E11" s="60">
        <v>0.88</v>
      </c>
      <c r="F11" s="243"/>
      <c r="G11" s="496" t="s">
        <v>1586</v>
      </c>
    </row>
    <row r="12" spans="1:7" ht="32">
      <c r="A12" s="534" t="s">
        <v>822</v>
      </c>
      <c r="B12" s="185" t="s">
        <v>23</v>
      </c>
      <c r="C12" s="535" t="s">
        <v>823</v>
      </c>
      <c r="D12" s="85">
        <f t="shared" si="0"/>
        <v>1.21</v>
      </c>
      <c r="E12" s="60">
        <v>1.21</v>
      </c>
      <c r="F12" s="243"/>
      <c r="G12" s="496" t="s">
        <v>1587</v>
      </c>
    </row>
    <row r="13" spans="1:7" ht="32">
      <c r="A13" s="534" t="s">
        <v>824</v>
      </c>
      <c r="B13" s="185" t="s">
        <v>23</v>
      </c>
      <c r="C13" s="535" t="s">
        <v>825</v>
      </c>
      <c r="D13" s="85">
        <f t="shared" si="0"/>
        <v>2</v>
      </c>
      <c r="E13" s="60">
        <v>2</v>
      </c>
      <c r="F13" s="243"/>
      <c r="G13" s="496" t="s">
        <v>1588</v>
      </c>
    </row>
    <row r="14" spans="1:7" ht="34">
      <c r="A14" s="534" t="s">
        <v>826</v>
      </c>
      <c r="B14" s="185" t="s">
        <v>23</v>
      </c>
      <c r="C14" s="535" t="s">
        <v>827</v>
      </c>
      <c r="D14" s="85">
        <f t="shared" si="0"/>
        <v>0.8</v>
      </c>
      <c r="E14" s="60">
        <v>0.8</v>
      </c>
      <c r="F14" s="243"/>
      <c r="G14" s="496" t="s">
        <v>1589</v>
      </c>
    </row>
    <row r="15" spans="1:7" ht="17">
      <c r="A15" s="534" t="s">
        <v>828</v>
      </c>
      <c r="B15" s="185" t="s">
        <v>23</v>
      </c>
      <c r="C15" s="535" t="s">
        <v>829</v>
      </c>
      <c r="D15" s="85">
        <f t="shared" si="0"/>
        <v>0.6</v>
      </c>
      <c r="E15" s="60">
        <v>0.6</v>
      </c>
      <c r="F15" s="243"/>
      <c r="G15" s="496" t="s">
        <v>1589</v>
      </c>
    </row>
    <row r="16" spans="1:7" ht="34">
      <c r="A16" s="534" t="s">
        <v>830</v>
      </c>
      <c r="B16" s="185" t="s">
        <v>23</v>
      </c>
      <c r="C16" s="535" t="s">
        <v>831</v>
      </c>
      <c r="D16" s="85">
        <f t="shared" si="0"/>
        <v>3.15</v>
      </c>
      <c r="E16" s="60">
        <v>3.15</v>
      </c>
      <c r="F16" s="243"/>
      <c r="G16" s="496" t="s">
        <v>1590</v>
      </c>
    </row>
    <row r="17" spans="1:7" ht="32">
      <c r="A17" s="534" t="s">
        <v>832</v>
      </c>
      <c r="B17" s="185" t="s">
        <v>23</v>
      </c>
      <c r="C17" s="535" t="s">
        <v>833</v>
      </c>
      <c r="D17" s="85">
        <f t="shared" si="0"/>
        <v>2.7</v>
      </c>
      <c r="E17" s="60">
        <v>2.7</v>
      </c>
      <c r="F17" s="243"/>
      <c r="G17" s="496" t="s">
        <v>1591</v>
      </c>
    </row>
    <row r="18" spans="1:7" ht="34">
      <c r="A18" s="534" t="s">
        <v>834</v>
      </c>
      <c r="B18" s="185" t="s">
        <v>23</v>
      </c>
      <c r="C18" s="535" t="s">
        <v>835</v>
      </c>
      <c r="D18" s="85">
        <f t="shared" si="0"/>
        <v>0</v>
      </c>
      <c r="E18" s="60">
        <v>0</v>
      </c>
      <c r="F18" s="243"/>
      <c r="G18" s="496" t="s">
        <v>1576</v>
      </c>
    </row>
    <row r="19" spans="1:7" ht="34">
      <c r="A19" s="534" t="s">
        <v>1022</v>
      </c>
      <c r="B19" s="185" t="s">
        <v>311</v>
      </c>
      <c r="C19" s="535" t="s">
        <v>836</v>
      </c>
      <c r="D19" s="85">
        <f t="shared" si="0"/>
        <v>4</v>
      </c>
      <c r="E19" s="60">
        <v>4</v>
      </c>
      <c r="F19" s="243"/>
      <c r="G19" s="496" t="s">
        <v>1592</v>
      </c>
    </row>
    <row r="20" spans="1:7" ht="34">
      <c r="A20" s="153" t="s">
        <v>1021</v>
      </c>
      <c r="B20" s="508" t="s">
        <v>23</v>
      </c>
      <c r="C20" s="154" t="s">
        <v>837</v>
      </c>
      <c r="D20" s="85">
        <f t="shared" si="0"/>
        <v>2.97</v>
      </c>
      <c r="E20" s="60">
        <v>2.97</v>
      </c>
      <c r="F20" s="60"/>
      <c r="G20" s="439" t="s">
        <v>1593</v>
      </c>
    </row>
    <row r="21" spans="1:7" s="155" customFormat="1" ht="23.25" customHeight="1">
      <c r="A21" s="153"/>
      <c r="B21" s="507"/>
      <c r="C21" s="533" t="s">
        <v>917</v>
      </c>
      <c r="D21" s="83">
        <f>SUM(D3:D20)</f>
        <v>26.43</v>
      </c>
      <c r="E21" s="156">
        <f t="shared" ref="E21:F21" si="1">SUM(E3:E20)</f>
        <v>24.29</v>
      </c>
      <c r="F21" s="83">
        <f t="shared" si="1"/>
        <v>2.14</v>
      </c>
      <c r="G21" s="476"/>
    </row>
    <row r="22" spans="1:7" s="155" customFormat="1" ht="23.25" customHeight="1">
      <c r="C22" s="536" t="s">
        <v>23</v>
      </c>
      <c r="D22" s="158">
        <f>D21-D23</f>
        <v>22.43</v>
      </c>
      <c r="E22" s="158">
        <f t="shared" ref="E22:F22" si="2">E21-E23</f>
        <v>20.29</v>
      </c>
      <c r="F22" s="158">
        <f t="shared" si="2"/>
        <v>2.14</v>
      </c>
      <c r="G22" s="522"/>
    </row>
    <row r="23" spans="1:7" s="155" customFormat="1" ht="23.25" customHeight="1">
      <c r="C23" s="536" t="s">
        <v>311</v>
      </c>
      <c r="D23" s="158">
        <f>D19</f>
        <v>4</v>
      </c>
      <c r="E23" s="158">
        <f t="shared" ref="E23:F23" si="3">E19</f>
        <v>4</v>
      </c>
      <c r="F23" s="158">
        <f t="shared" si="3"/>
        <v>0</v>
      </c>
      <c r="G23" s="522"/>
    </row>
  </sheetData>
  <mergeCells count="1">
    <mergeCell ref="A1:G1"/>
  </mergeCells>
  <pageMargins left="0.74" right="0.16" top="0.75" bottom="0.2" header="0.3" footer="0.3"/>
  <pageSetup paperSize="5" scale="81" fitToHeight="0"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0">
    <pageSetUpPr fitToPage="1"/>
  </sheetPr>
  <dimension ref="A1:P41"/>
  <sheetViews>
    <sheetView view="pageBreakPreview" zoomScale="115" zoomScaleNormal="70" zoomScaleSheetLayoutView="115" workbookViewId="0">
      <pane ySplit="2" topLeftCell="A18" activePane="bottomLeft" state="frozen"/>
      <selection pane="bottomLeft" activeCell="D3" sqref="D3:D38"/>
    </sheetView>
  </sheetViews>
  <sheetFormatPr baseColWidth="10" defaultColWidth="9.1640625" defaultRowHeight="16"/>
  <cols>
    <col min="1" max="2" width="12.6640625" style="266" customWidth="1"/>
    <col min="3" max="3" width="43.33203125" style="255" customWidth="1"/>
    <col min="4" max="4" width="12.1640625" style="257" customWidth="1"/>
    <col min="5" max="14" width="12.1640625" style="254" customWidth="1"/>
    <col min="15" max="15" width="6.6640625" style="254" customWidth="1"/>
    <col min="16" max="16" width="9.1640625" style="254"/>
    <col min="17" max="16384" width="9.1640625" style="255"/>
  </cols>
  <sheetData>
    <row r="1" spans="1:16" ht="24" customHeight="1">
      <c r="A1" s="746" t="s">
        <v>60</v>
      </c>
      <c r="B1" s="746"/>
      <c r="C1" s="746"/>
      <c r="D1" s="746"/>
      <c r="E1" s="267"/>
      <c r="F1" s="267"/>
      <c r="G1" s="267"/>
      <c r="H1" s="267"/>
      <c r="I1" s="267"/>
      <c r="J1" s="267"/>
      <c r="K1" s="267"/>
      <c r="L1" s="267"/>
      <c r="M1" s="267"/>
      <c r="N1" s="267"/>
      <c r="O1" s="253"/>
    </row>
    <row r="2" spans="1:16" s="258" customFormat="1" ht="55.5" customHeight="1">
      <c r="A2" s="268" t="s">
        <v>0</v>
      </c>
      <c r="B2" s="269" t="s">
        <v>1</v>
      </c>
      <c r="C2" s="269" t="s">
        <v>2</v>
      </c>
      <c r="D2" s="270" t="s">
        <v>1127</v>
      </c>
      <c r="E2" s="271" t="s">
        <v>3</v>
      </c>
      <c r="F2" s="272" t="s">
        <v>4</v>
      </c>
      <c r="G2" s="272" t="s">
        <v>5</v>
      </c>
      <c r="H2" s="272" t="s">
        <v>6</v>
      </c>
      <c r="I2" s="272" t="s">
        <v>7</v>
      </c>
      <c r="J2" s="272" t="s">
        <v>8</v>
      </c>
      <c r="K2" s="272" t="s">
        <v>9</v>
      </c>
      <c r="L2" s="272" t="s">
        <v>10</v>
      </c>
      <c r="M2" s="272" t="s">
        <v>11</v>
      </c>
      <c r="N2" s="272" t="s">
        <v>12</v>
      </c>
      <c r="O2" s="256"/>
      <c r="P2" s="257"/>
    </row>
    <row r="3" spans="1:16" ht="47.25" customHeight="1">
      <c r="A3" s="273" t="s">
        <v>633</v>
      </c>
      <c r="B3" s="274" t="s">
        <v>23</v>
      </c>
      <c r="C3" s="275" t="s">
        <v>634</v>
      </c>
      <c r="D3" s="276">
        <f t="shared" ref="D3:D38" si="0">SUM(E3:N3)</f>
        <v>7.5</v>
      </c>
      <c r="E3" s="440">
        <v>0</v>
      </c>
      <c r="F3" s="441">
        <v>0</v>
      </c>
      <c r="G3" s="441">
        <v>0</v>
      </c>
      <c r="H3" s="441">
        <v>0</v>
      </c>
      <c r="I3" s="441">
        <v>0</v>
      </c>
      <c r="J3" s="441">
        <v>3.375</v>
      </c>
      <c r="K3" s="441">
        <v>2.4</v>
      </c>
      <c r="L3" s="441">
        <v>1.35</v>
      </c>
      <c r="M3" s="441">
        <v>0.375</v>
      </c>
      <c r="N3" s="441">
        <v>0</v>
      </c>
    </row>
    <row r="4" spans="1:16" ht="17">
      <c r="A4" s="273" t="s">
        <v>635</v>
      </c>
      <c r="B4" s="274" t="s">
        <v>23</v>
      </c>
      <c r="C4" s="275" t="s">
        <v>636</v>
      </c>
      <c r="D4" s="276">
        <f t="shared" si="0"/>
        <v>15.96</v>
      </c>
      <c r="E4" s="440">
        <v>0</v>
      </c>
      <c r="F4" s="441">
        <v>2.23</v>
      </c>
      <c r="G4" s="441">
        <v>1.76</v>
      </c>
      <c r="H4" s="441">
        <v>0.99</v>
      </c>
      <c r="I4" s="441">
        <v>1.65</v>
      </c>
      <c r="J4" s="441">
        <v>3.42</v>
      </c>
      <c r="K4" s="441">
        <v>1.48</v>
      </c>
      <c r="L4" s="441">
        <v>1.45</v>
      </c>
      <c r="M4" s="441">
        <v>0.96</v>
      </c>
      <c r="N4" s="441">
        <v>2.02</v>
      </c>
    </row>
    <row r="5" spans="1:16" ht="17">
      <c r="A5" s="273" t="s">
        <v>637</v>
      </c>
      <c r="B5" s="274" t="s">
        <v>23</v>
      </c>
      <c r="C5" s="275" t="s">
        <v>638</v>
      </c>
      <c r="D5" s="276">
        <f t="shared" si="0"/>
        <v>44.57</v>
      </c>
      <c r="E5" s="440">
        <v>0</v>
      </c>
      <c r="F5" s="441">
        <v>1.82</v>
      </c>
      <c r="G5" s="441">
        <v>0.61</v>
      </c>
      <c r="H5" s="441">
        <v>0</v>
      </c>
      <c r="I5" s="441">
        <v>0.64</v>
      </c>
      <c r="J5" s="441">
        <v>15.96</v>
      </c>
      <c r="K5" s="441">
        <v>14.14</v>
      </c>
      <c r="L5" s="441">
        <v>8.2100000000000009</v>
      </c>
      <c r="M5" s="441">
        <v>3.19</v>
      </c>
      <c r="N5" s="441">
        <v>0</v>
      </c>
    </row>
    <row r="6" spans="1:16" ht="17">
      <c r="A6" s="273" t="s">
        <v>639</v>
      </c>
      <c r="B6" s="274" t="s">
        <v>23</v>
      </c>
      <c r="C6" s="275" t="s">
        <v>640</v>
      </c>
      <c r="D6" s="276">
        <f t="shared" si="0"/>
        <v>20.99</v>
      </c>
      <c r="E6" s="440">
        <v>10.37</v>
      </c>
      <c r="F6" s="441">
        <v>0.6</v>
      </c>
      <c r="G6" s="441">
        <v>0.4</v>
      </c>
      <c r="H6" s="441">
        <v>0</v>
      </c>
      <c r="I6" s="441">
        <v>0.06</v>
      </c>
      <c r="J6" s="441">
        <v>4.43</v>
      </c>
      <c r="K6" s="441">
        <v>3</v>
      </c>
      <c r="L6" s="441">
        <v>1.1299999999999999</v>
      </c>
      <c r="M6" s="441">
        <v>1</v>
      </c>
      <c r="N6" s="441">
        <v>0</v>
      </c>
    </row>
    <row r="7" spans="1:16" ht="34">
      <c r="A7" s="273" t="s">
        <v>641</v>
      </c>
      <c r="B7" s="274" t="s">
        <v>23</v>
      </c>
      <c r="C7" s="275" t="s">
        <v>642</v>
      </c>
      <c r="D7" s="276">
        <f t="shared" si="0"/>
        <v>4.97</v>
      </c>
      <c r="E7" s="440">
        <v>4.97</v>
      </c>
      <c r="F7" s="441">
        <v>0</v>
      </c>
      <c r="G7" s="441">
        <v>0</v>
      </c>
      <c r="H7" s="441">
        <v>0</v>
      </c>
      <c r="I7" s="441">
        <v>0</v>
      </c>
      <c r="J7" s="441">
        <v>0</v>
      </c>
      <c r="K7" s="441">
        <v>0</v>
      </c>
      <c r="L7" s="441">
        <v>0</v>
      </c>
      <c r="M7" s="441">
        <v>0</v>
      </c>
      <c r="N7" s="441">
        <v>0</v>
      </c>
    </row>
    <row r="8" spans="1:16" s="259" customFormat="1" ht="34">
      <c r="A8" s="273" t="s">
        <v>643</v>
      </c>
      <c r="B8" s="274" t="s">
        <v>23</v>
      </c>
      <c r="C8" s="275" t="s">
        <v>644</v>
      </c>
      <c r="D8" s="276">
        <f t="shared" si="0"/>
        <v>2.42</v>
      </c>
      <c r="E8" s="440">
        <v>0</v>
      </c>
      <c r="F8" s="441">
        <v>0.54</v>
      </c>
      <c r="G8" s="441">
        <v>0.32</v>
      </c>
      <c r="H8" s="441">
        <v>1.1000000000000001</v>
      </c>
      <c r="I8" s="441">
        <v>0.04</v>
      </c>
      <c r="J8" s="441">
        <v>0</v>
      </c>
      <c r="K8" s="441">
        <v>0</v>
      </c>
      <c r="L8" s="441">
        <v>0</v>
      </c>
      <c r="M8" s="441">
        <v>0.16</v>
      </c>
      <c r="N8" s="441">
        <v>0.26</v>
      </c>
      <c r="O8" s="254"/>
      <c r="P8" s="254"/>
    </row>
    <row r="9" spans="1:16" s="261" customFormat="1" ht="34">
      <c r="A9" s="273" t="s">
        <v>645</v>
      </c>
      <c r="B9" s="274" t="s">
        <v>23</v>
      </c>
      <c r="C9" s="275" t="s">
        <v>646</v>
      </c>
      <c r="D9" s="276">
        <f t="shared" si="0"/>
        <v>3.06</v>
      </c>
      <c r="E9" s="440">
        <v>0</v>
      </c>
      <c r="F9" s="441">
        <v>0</v>
      </c>
      <c r="G9" s="441">
        <v>0</v>
      </c>
      <c r="H9" s="441">
        <v>0</v>
      </c>
      <c r="I9" s="441">
        <v>0</v>
      </c>
      <c r="J9" s="441">
        <v>0</v>
      </c>
      <c r="K9" s="441">
        <v>0</v>
      </c>
      <c r="L9" s="441">
        <v>2.39</v>
      </c>
      <c r="M9" s="441">
        <v>0.67</v>
      </c>
      <c r="N9" s="441">
        <v>0</v>
      </c>
      <c r="O9" s="260"/>
      <c r="P9" s="260"/>
    </row>
    <row r="10" spans="1:16" s="261" customFormat="1" ht="34">
      <c r="A10" s="273" t="s">
        <v>647</v>
      </c>
      <c r="B10" s="274" t="s">
        <v>23</v>
      </c>
      <c r="C10" s="275" t="s">
        <v>648</v>
      </c>
      <c r="D10" s="276">
        <f t="shared" si="0"/>
        <v>4.07</v>
      </c>
      <c r="E10" s="440">
        <v>0.65</v>
      </c>
      <c r="F10" s="441">
        <v>0.56999999999999995</v>
      </c>
      <c r="G10" s="441">
        <v>0.56999999999999995</v>
      </c>
      <c r="H10" s="441">
        <v>0.28499999999999998</v>
      </c>
      <c r="I10" s="441">
        <v>0.28499999999999998</v>
      </c>
      <c r="J10" s="441">
        <v>0.28499999999999998</v>
      </c>
      <c r="K10" s="441">
        <v>0.56999999999999995</v>
      </c>
      <c r="L10" s="441">
        <v>0.28499999999999998</v>
      </c>
      <c r="M10" s="441">
        <v>0.28499999999999998</v>
      </c>
      <c r="N10" s="441">
        <v>0.28499999999999998</v>
      </c>
      <c r="O10" s="260"/>
      <c r="P10" s="260"/>
    </row>
    <row r="11" spans="1:16" ht="17">
      <c r="A11" s="273" t="s">
        <v>649</v>
      </c>
      <c r="B11" s="274" t="s">
        <v>23</v>
      </c>
      <c r="C11" s="275" t="s">
        <v>650</v>
      </c>
      <c r="D11" s="276">
        <f t="shared" si="0"/>
        <v>16.32</v>
      </c>
      <c r="E11" s="440">
        <v>15.704000000000001</v>
      </c>
      <c r="F11" s="441">
        <v>2.8000000000000001E-2</v>
      </c>
      <c r="G11" s="441">
        <v>2.8000000000000001E-2</v>
      </c>
      <c r="H11" s="441">
        <v>2.8000000000000001E-2</v>
      </c>
      <c r="I11" s="441">
        <v>2.8000000000000001E-2</v>
      </c>
      <c r="J11" s="441">
        <v>0.19600000000000001</v>
      </c>
      <c r="K11" s="441">
        <v>0.112</v>
      </c>
      <c r="L11" s="441">
        <v>8.4000000000000005E-2</v>
      </c>
      <c r="M11" s="441">
        <v>8.4000000000000005E-2</v>
      </c>
      <c r="N11" s="441">
        <v>2.8000000000000001E-2</v>
      </c>
    </row>
    <row r="12" spans="1:16" ht="17">
      <c r="A12" s="273" t="s">
        <v>651</v>
      </c>
      <c r="B12" s="274" t="s">
        <v>23</v>
      </c>
      <c r="C12" s="275" t="s">
        <v>652</v>
      </c>
      <c r="D12" s="276">
        <f t="shared" si="0"/>
        <v>0.7</v>
      </c>
      <c r="E12" s="440">
        <v>0.7</v>
      </c>
      <c r="F12" s="441">
        <v>0</v>
      </c>
      <c r="G12" s="441">
        <v>0</v>
      </c>
      <c r="H12" s="441">
        <v>0</v>
      </c>
      <c r="I12" s="441">
        <v>0</v>
      </c>
      <c r="J12" s="441">
        <v>0</v>
      </c>
      <c r="K12" s="441">
        <v>0</v>
      </c>
      <c r="L12" s="441">
        <v>0</v>
      </c>
      <c r="M12" s="441">
        <v>0</v>
      </c>
      <c r="N12" s="441">
        <v>0</v>
      </c>
    </row>
    <row r="13" spans="1:16" ht="17">
      <c r="A13" s="273" t="s">
        <v>653</v>
      </c>
      <c r="B13" s="274" t="s">
        <v>311</v>
      </c>
      <c r="C13" s="275" t="s">
        <v>654</v>
      </c>
      <c r="D13" s="276">
        <f t="shared" si="0"/>
        <v>1.26</v>
      </c>
      <c r="E13" s="440">
        <v>1.26</v>
      </c>
      <c r="F13" s="441">
        <v>0</v>
      </c>
      <c r="G13" s="441">
        <v>0</v>
      </c>
      <c r="H13" s="441">
        <v>0</v>
      </c>
      <c r="I13" s="441">
        <v>0</v>
      </c>
      <c r="J13" s="441">
        <v>0</v>
      </c>
      <c r="K13" s="441">
        <v>0</v>
      </c>
      <c r="L13" s="441">
        <v>0</v>
      </c>
      <c r="M13" s="441">
        <v>0</v>
      </c>
      <c r="N13" s="441">
        <v>0</v>
      </c>
    </row>
    <row r="14" spans="1:16" ht="17">
      <c r="A14" s="273" t="s">
        <v>655</v>
      </c>
      <c r="B14" s="274" t="s">
        <v>311</v>
      </c>
      <c r="C14" s="275" t="s">
        <v>656</v>
      </c>
      <c r="D14" s="276">
        <f t="shared" si="0"/>
        <v>2.13</v>
      </c>
      <c r="E14" s="440">
        <v>2.13</v>
      </c>
      <c r="F14" s="441">
        <v>0</v>
      </c>
      <c r="G14" s="441">
        <v>0</v>
      </c>
      <c r="H14" s="441">
        <v>0</v>
      </c>
      <c r="I14" s="441">
        <v>0</v>
      </c>
      <c r="J14" s="441">
        <v>0</v>
      </c>
      <c r="K14" s="441">
        <v>0</v>
      </c>
      <c r="L14" s="441">
        <v>0</v>
      </c>
      <c r="M14" s="441">
        <v>0</v>
      </c>
      <c r="N14" s="441">
        <v>0</v>
      </c>
    </row>
    <row r="15" spans="1:16" ht="34">
      <c r="A15" s="273" t="s">
        <v>657</v>
      </c>
      <c r="B15" s="274" t="s">
        <v>311</v>
      </c>
      <c r="C15" s="275" t="s">
        <v>658</v>
      </c>
      <c r="D15" s="276">
        <f t="shared" si="0"/>
        <v>2.09</v>
      </c>
      <c r="E15" s="440">
        <v>2.09</v>
      </c>
      <c r="F15" s="441">
        <v>0</v>
      </c>
      <c r="G15" s="441">
        <v>0</v>
      </c>
      <c r="H15" s="441">
        <v>0</v>
      </c>
      <c r="I15" s="441">
        <v>0</v>
      </c>
      <c r="J15" s="441">
        <v>0</v>
      </c>
      <c r="K15" s="441">
        <v>0</v>
      </c>
      <c r="L15" s="441">
        <v>0</v>
      </c>
      <c r="M15" s="441">
        <v>0</v>
      </c>
      <c r="N15" s="441">
        <v>0</v>
      </c>
    </row>
    <row r="16" spans="1:16" ht="17">
      <c r="A16" s="273" t="s">
        <v>659</v>
      </c>
      <c r="B16" s="274" t="s">
        <v>311</v>
      </c>
      <c r="C16" s="275" t="s">
        <v>660</v>
      </c>
      <c r="D16" s="276">
        <f t="shared" si="0"/>
        <v>0.63</v>
      </c>
      <c r="E16" s="440">
        <v>0.63</v>
      </c>
      <c r="F16" s="441">
        <v>0</v>
      </c>
      <c r="G16" s="441">
        <v>0</v>
      </c>
      <c r="H16" s="441">
        <v>0</v>
      </c>
      <c r="I16" s="441">
        <v>0</v>
      </c>
      <c r="J16" s="441">
        <v>0</v>
      </c>
      <c r="K16" s="441">
        <v>0</v>
      </c>
      <c r="L16" s="441">
        <v>0</v>
      </c>
      <c r="M16" s="441">
        <v>0</v>
      </c>
      <c r="N16" s="441">
        <v>0</v>
      </c>
    </row>
    <row r="17" spans="1:16" ht="17">
      <c r="A17" s="273" t="s">
        <v>661</v>
      </c>
      <c r="B17" s="274" t="s">
        <v>311</v>
      </c>
      <c r="C17" s="275" t="s">
        <v>662</v>
      </c>
      <c r="D17" s="276">
        <f t="shared" si="0"/>
        <v>0.33</v>
      </c>
      <c r="E17" s="440">
        <v>0.33</v>
      </c>
      <c r="F17" s="441">
        <v>0</v>
      </c>
      <c r="G17" s="441">
        <v>0</v>
      </c>
      <c r="H17" s="441">
        <v>0</v>
      </c>
      <c r="I17" s="441">
        <v>0</v>
      </c>
      <c r="J17" s="441">
        <v>0</v>
      </c>
      <c r="K17" s="441">
        <v>0</v>
      </c>
      <c r="L17" s="441">
        <v>0</v>
      </c>
      <c r="M17" s="441">
        <v>0</v>
      </c>
      <c r="N17" s="441">
        <v>0</v>
      </c>
    </row>
    <row r="18" spans="1:16" ht="17">
      <c r="A18" s="273" t="s">
        <v>663</v>
      </c>
      <c r="B18" s="274" t="s">
        <v>311</v>
      </c>
      <c r="C18" s="275" t="s">
        <v>664</v>
      </c>
      <c r="D18" s="276">
        <f t="shared" si="0"/>
        <v>0.57999999999999996</v>
      </c>
      <c r="E18" s="440">
        <v>0.57999999999999996</v>
      </c>
      <c r="F18" s="441">
        <v>0</v>
      </c>
      <c r="G18" s="441">
        <v>0</v>
      </c>
      <c r="H18" s="441">
        <v>0</v>
      </c>
      <c r="I18" s="441">
        <v>0</v>
      </c>
      <c r="J18" s="441">
        <v>0</v>
      </c>
      <c r="K18" s="441">
        <v>0</v>
      </c>
      <c r="L18" s="441">
        <v>0</v>
      </c>
      <c r="M18" s="441">
        <v>0</v>
      </c>
      <c r="N18" s="441">
        <v>0</v>
      </c>
    </row>
    <row r="19" spans="1:16" s="452" customFormat="1" ht="17">
      <c r="A19" s="448" t="s">
        <v>1292</v>
      </c>
      <c r="B19" s="449" t="s">
        <v>311</v>
      </c>
      <c r="C19" s="450" t="s">
        <v>1293</v>
      </c>
      <c r="D19" s="276">
        <f t="shared" si="0"/>
        <v>6.11</v>
      </c>
      <c r="E19" s="444">
        <v>6.11</v>
      </c>
      <c r="F19" s="445">
        <v>0</v>
      </c>
      <c r="G19" s="445">
        <v>0</v>
      </c>
      <c r="H19" s="445">
        <v>0</v>
      </c>
      <c r="I19" s="445">
        <v>0</v>
      </c>
      <c r="J19" s="445">
        <v>0</v>
      </c>
      <c r="K19" s="445">
        <v>0</v>
      </c>
      <c r="L19" s="445">
        <v>0</v>
      </c>
      <c r="M19" s="445">
        <v>0</v>
      </c>
      <c r="N19" s="445">
        <v>0</v>
      </c>
      <c r="O19" s="451"/>
      <c r="P19" s="451"/>
    </row>
    <row r="20" spans="1:16" ht="17">
      <c r="A20" s="273" t="s">
        <v>665</v>
      </c>
      <c r="B20" s="274" t="s">
        <v>311</v>
      </c>
      <c r="C20" s="275" t="s">
        <v>666</v>
      </c>
      <c r="D20" s="276">
        <f t="shared" si="0"/>
        <v>16.5</v>
      </c>
      <c r="E20" s="442">
        <v>16.5</v>
      </c>
      <c r="F20" s="443">
        <v>0</v>
      </c>
      <c r="G20" s="443">
        <v>0</v>
      </c>
      <c r="H20" s="443">
        <v>0</v>
      </c>
      <c r="I20" s="443">
        <v>0</v>
      </c>
      <c r="J20" s="443">
        <v>0</v>
      </c>
      <c r="K20" s="443">
        <v>0</v>
      </c>
      <c r="L20" s="443">
        <v>0</v>
      </c>
      <c r="M20" s="443">
        <v>0</v>
      </c>
      <c r="N20" s="443">
        <v>0</v>
      </c>
    </row>
    <row r="21" spans="1:16" ht="17">
      <c r="A21" s="273" t="s">
        <v>667</v>
      </c>
      <c r="B21" s="274" t="s">
        <v>311</v>
      </c>
      <c r="C21" s="275" t="s">
        <v>668</v>
      </c>
      <c r="D21" s="276">
        <f t="shared" si="0"/>
        <v>80</v>
      </c>
      <c r="E21" s="442">
        <v>80</v>
      </c>
      <c r="F21" s="443">
        <v>0</v>
      </c>
      <c r="G21" s="443">
        <v>0</v>
      </c>
      <c r="H21" s="443">
        <v>0</v>
      </c>
      <c r="I21" s="443">
        <v>0</v>
      </c>
      <c r="J21" s="443">
        <v>0</v>
      </c>
      <c r="K21" s="443">
        <v>0</v>
      </c>
      <c r="L21" s="443">
        <v>0</v>
      </c>
      <c r="M21" s="443">
        <v>0</v>
      </c>
      <c r="N21" s="443">
        <v>0</v>
      </c>
    </row>
    <row r="22" spans="1:16" ht="17">
      <c r="A22" s="273" t="s">
        <v>669</v>
      </c>
      <c r="B22" s="274" t="s">
        <v>23</v>
      </c>
      <c r="C22" s="275" t="s">
        <v>670</v>
      </c>
      <c r="D22" s="276">
        <f t="shared" si="0"/>
        <v>25</v>
      </c>
      <c r="E22" s="442">
        <v>25</v>
      </c>
      <c r="F22" s="443">
        <v>0</v>
      </c>
      <c r="G22" s="443">
        <v>0</v>
      </c>
      <c r="H22" s="443">
        <v>0</v>
      </c>
      <c r="I22" s="443">
        <v>0</v>
      </c>
      <c r="J22" s="443">
        <v>0</v>
      </c>
      <c r="K22" s="443">
        <v>0</v>
      </c>
      <c r="L22" s="443">
        <v>0</v>
      </c>
      <c r="M22" s="443">
        <v>0</v>
      </c>
      <c r="N22" s="443">
        <v>0</v>
      </c>
    </row>
    <row r="23" spans="1:16" ht="17">
      <c r="A23" s="273" t="s">
        <v>671</v>
      </c>
      <c r="B23" s="274" t="s">
        <v>23</v>
      </c>
      <c r="C23" s="275" t="s">
        <v>672</v>
      </c>
      <c r="D23" s="276">
        <f t="shared" si="0"/>
        <v>2</v>
      </c>
      <c r="E23" s="442">
        <v>0</v>
      </c>
      <c r="F23" s="443">
        <v>1</v>
      </c>
      <c r="G23" s="443">
        <v>0</v>
      </c>
      <c r="H23" s="443">
        <v>0</v>
      </c>
      <c r="I23" s="443">
        <v>0</v>
      </c>
      <c r="J23" s="443">
        <v>0</v>
      </c>
      <c r="K23" s="443">
        <v>1</v>
      </c>
      <c r="L23" s="443">
        <v>0</v>
      </c>
      <c r="M23" s="443">
        <v>0</v>
      </c>
      <c r="N23" s="443">
        <v>0</v>
      </c>
    </row>
    <row r="24" spans="1:16" ht="17">
      <c r="A24" s="277" t="s">
        <v>673</v>
      </c>
      <c r="B24" s="274" t="s">
        <v>311</v>
      </c>
      <c r="C24" s="275" t="s">
        <v>674</v>
      </c>
      <c r="D24" s="276">
        <f t="shared" si="0"/>
        <v>14.999999999999998</v>
      </c>
      <c r="E24" s="442">
        <v>1.915</v>
      </c>
      <c r="F24" s="443">
        <v>1.1399999999999999</v>
      </c>
      <c r="G24" s="443">
        <v>1.075</v>
      </c>
      <c r="H24" s="443">
        <v>1.36</v>
      </c>
      <c r="I24" s="443">
        <v>0.89</v>
      </c>
      <c r="J24" s="443">
        <v>1.9950000000000001</v>
      </c>
      <c r="K24" s="443">
        <v>2.415</v>
      </c>
      <c r="L24" s="443">
        <v>1.86</v>
      </c>
      <c r="M24" s="443">
        <v>1.3049999999999999</v>
      </c>
      <c r="N24" s="443">
        <v>1.0449999999999999</v>
      </c>
    </row>
    <row r="25" spans="1:16" ht="17">
      <c r="A25" s="277" t="s">
        <v>675</v>
      </c>
      <c r="B25" s="274" t="s">
        <v>311</v>
      </c>
      <c r="C25" s="275" t="s">
        <v>676</v>
      </c>
      <c r="D25" s="276">
        <f t="shared" si="0"/>
        <v>10</v>
      </c>
      <c r="E25" s="442">
        <v>0.26</v>
      </c>
      <c r="F25" s="443">
        <v>1.1100000000000001</v>
      </c>
      <c r="G25" s="443">
        <v>1.06</v>
      </c>
      <c r="H25" s="443">
        <v>1.31</v>
      </c>
      <c r="I25" s="443">
        <v>0.91</v>
      </c>
      <c r="J25" s="443">
        <v>0.96</v>
      </c>
      <c r="K25" s="443">
        <v>1.46</v>
      </c>
      <c r="L25" s="443">
        <v>1.1100000000000001</v>
      </c>
      <c r="M25" s="443">
        <v>0.96</v>
      </c>
      <c r="N25" s="443">
        <v>0.86</v>
      </c>
    </row>
    <row r="26" spans="1:16" ht="17">
      <c r="A26" s="273" t="s">
        <v>677</v>
      </c>
      <c r="B26" s="274" t="s">
        <v>23</v>
      </c>
      <c r="C26" s="275" t="s">
        <v>678</v>
      </c>
      <c r="D26" s="276">
        <f t="shared" si="0"/>
        <v>9.9999999999999982</v>
      </c>
      <c r="E26" s="442">
        <v>0</v>
      </c>
      <c r="F26" s="443">
        <v>1.25</v>
      </c>
      <c r="G26" s="443">
        <v>0.75</v>
      </c>
      <c r="H26" s="443">
        <v>1.75</v>
      </c>
      <c r="I26" s="443">
        <v>0.75</v>
      </c>
      <c r="J26" s="443">
        <v>1</v>
      </c>
      <c r="K26" s="443">
        <v>1.88</v>
      </c>
      <c r="L26" s="443">
        <v>1.25</v>
      </c>
      <c r="M26" s="443">
        <v>0.62</v>
      </c>
      <c r="N26" s="443">
        <v>0.75</v>
      </c>
    </row>
    <row r="27" spans="1:16" ht="17">
      <c r="A27" s="273" t="s">
        <v>1070</v>
      </c>
      <c r="B27" s="274" t="s">
        <v>23</v>
      </c>
      <c r="C27" s="275" t="s">
        <v>679</v>
      </c>
      <c r="D27" s="276">
        <f t="shared" si="0"/>
        <v>1.44</v>
      </c>
      <c r="E27" s="442">
        <v>0.72</v>
      </c>
      <c r="F27" s="443">
        <v>0</v>
      </c>
      <c r="G27" s="443">
        <v>0</v>
      </c>
      <c r="H27" s="443">
        <v>0</v>
      </c>
      <c r="I27" s="443">
        <v>0</v>
      </c>
      <c r="J27" s="443">
        <v>0.36</v>
      </c>
      <c r="K27" s="443">
        <v>0.36</v>
      </c>
      <c r="L27" s="443">
        <v>0</v>
      </c>
      <c r="M27" s="443">
        <v>0</v>
      </c>
      <c r="N27" s="443">
        <v>0</v>
      </c>
    </row>
    <row r="28" spans="1:16" s="263" customFormat="1" ht="17">
      <c r="A28" s="273" t="s">
        <v>702</v>
      </c>
      <c r="B28" s="274" t="s">
        <v>23</v>
      </c>
      <c r="C28" s="275" t="s">
        <v>703</v>
      </c>
      <c r="D28" s="276">
        <f t="shared" si="0"/>
        <v>1.2800000000000002</v>
      </c>
      <c r="E28" s="444">
        <v>0.2</v>
      </c>
      <c r="F28" s="445">
        <v>0.12</v>
      </c>
      <c r="G28" s="445">
        <v>0.12</v>
      </c>
      <c r="H28" s="445">
        <v>0.12</v>
      </c>
      <c r="I28" s="445">
        <v>0.12</v>
      </c>
      <c r="J28" s="445">
        <v>0.12</v>
      </c>
      <c r="K28" s="445">
        <v>0.12</v>
      </c>
      <c r="L28" s="445">
        <v>0.12</v>
      </c>
      <c r="M28" s="445">
        <v>0.12</v>
      </c>
      <c r="N28" s="445">
        <v>0.12</v>
      </c>
      <c r="O28" s="262"/>
      <c r="P28" s="262"/>
    </row>
    <row r="29" spans="1:16" ht="17">
      <c r="A29" s="273" t="s">
        <v>680</v>
      </c>
      <c r="B29" s="274" t="s">
        <v>23</v>
      </c>
      <c r="C29" s="275" t="s">
        <v>681</v>
      </c>
      <c r="D29" s="276">
        <f t="shared" si="0"/>
        <v>10.02</v>
      </c>
      <c r="E29" s="442">
        <v>10.02</v>
      </c>
      <c r="F29" s="443">
        <v>0</v>
      </c>
      <c r="G29" s="443">
        <v>0</v>
      </c>
      <c r="H29" s="443">
        <v>0</v>
      </c>
      <c r="I29" s="443">
        <v>0</v>
      </c>
      <c r="J29" s="443">
        <v>0</v>
      </c>
      <c r="K29" s="443">
        <v>0</v>
      </c>
      <c r="L29" s="443">
        <v>0</v>
      </c>
      <c r="M29" s="443">
        <v>0</v>
      </c>
      <c r="N29" s="443">
        <v>0</v>
      </c>
    </row>
    <row r="30" spans="1:16" ht="17">
      <c r="A30" s="273" t="s">
        <v>682</v>
      </c>
      <c r="B30" s="274" t="s">
        <v>23</v>
      </c>
      <c r="C30" s="275" t="s">
        <v>683</v>
      </c>
      <c r="D30" s="276">
        <f t="shared" si="0"/>
        <v>15</v>
      </c>
      <c r="E30" s="442">
        <v>3.8</v>
      </c>
      <c r="F30" s="443">
        <v>1</v>
      </c>
      <c r="G30" s="443">
        <v>1</v>
      </c>
      <c r="H30" s="443">
        <v>1</v>
      </c>
      <c r="I30" s="443">
        <v>1</v>
      </c>
      <c r="J30" s="443">
        <v>2</v>
      </c>
      <c r="K30" s="443">
        <v>2</v>
      </c>
      <c r="L30" s="443">
        <v>1.2</v>
      </c>
      <c r="M30" s="443">
        <v>1</v>
      </c>
      <c r="N30" s="443">
        <v>1</v>
      </c>
    </row>
    <row r="31" spans="1:16" s="265" customFormat="1" ht="34">
      <c r="A31" s="273" t="s">
        <v>684</v>
      </c>
      <c r="B31" s="274" t="s">
        <v>23</v>
      </c>
      <c r="C31" s="275" t="s">
        <v>685</v>
      </c>
      <c r="D31" s="276">
        <f t="shared" si="0"/>
        <v>33.480000000000004</v>
      </c>
      <c r="E31" s="446">
        <v>4.8</v>
      </c>
      <c r="F31" s="447">
        <v>2.9039999999999999</v>
      </c>
      <c r="G31" s="447">
        <v>2.9039999999999999</v>
      </c>
      <c r="H31" s="447">
        <v>2.9039999999999999</v>
      </c>
      <c r="I31" s="447">
        <v>2.9039999999999999</v>
      </c>
      <c r="J31" s="447">
        <v>3.8580000000000001</v>
      </c>
      <c r="K31" s="447">
        <v>3.8580000000000001</v>
      </c>
      <c r="L31" s="447">
        <v>3.222</v>
      </c>
      <c r="M31" s="447">
        <v>3.222</v>
      </c>
      <c r="N31" s="447">
        <v>2.9039999999999999</v>
      </c>
      <c r="O31" s="264"/>
      <c r="P31" s="264"/>
    </row>
    <row r="32" spans="1:16" ht="17">
      <c r="A32" s="273" t="s">
        <v>686</v>
      </c>
      <c r="B32" s="274" t="s">
        <v>23</v>
      </c>
      <c r="C32" s="275" t="s">
        <v>687</v>
      </c>
      <c r="D32" s="276">
        <f t="shared" si="0"/>
        <v>5.8</v>
      </c>
      <c r="E32" s="442">
        <v>0</v>
      </c>
      <c r="F32" s="443">
        <v>0</v>
      </c>
      <c r="G32" s="443">
        <v>0</v>
      </c>
      <c r="H32" s="443">
        <v>0</v>
      </c>
      <c r="I32" s="443">
        <v>0</v>
      </c>
      <c r="J32" s="443">
        <v>0</v>
      </c>
      <c r="K32" s="443">
        <v>5.8</v>
      </c>
      <c r="L32" s="443">
        <v>0</v>
      </c>
      <c r="M32" s="443">
        <v>0</v>
      </c>
      <c r="N32" s="443">
        <v>0</v>
      </c>
    </row>
    <row r="33" spans="1:16" ht="17">
      <c r="A33" s="273" t="s">
        <v>688</v>
      </c>
      <c r="B33" s="274" t="s">
        <v>23</v>
      </c>
      <c r="C33" s="275" t="s">
        <v>689</v>
      </c>
      <c r="D33" s="276">
        <f t="shared" si="0"/>
        <v>3.6</v>
      </c>
      <c r="E33" s="442">
        <v>3.6</v>
      </c>
      <c r="F33" s="443">
        <v>0</v>
      </c>
      <c r="G33" s="443">
        <v>0</v>
      </c>
      <c r="H33" s="443">
        <v>0</v>
      </c>
      <c r="I33" s="443">
        <v>0</v>
      </c>
      <c r="J33" s="443">
        <v>0</v>
      </c>
      <c r="K33" s="443">
        <v>0</v>
      </c>
      <c r="L33" s="443">
        <v>0</v>
      </c>
      <c r="M33" s="443">
        <v>0</v>
      </c>
      <c r="N33" s="443">
        <v>0</v>
      </c>
    </row>
    <row r="34" spans="1:16" ht="17">
      <c r="A34" s="273" t="s">
        <v>690</v>
      </c>
      <c r="B34" s="274" t="s">
        <v>23</v>
      </c>
      <c r="C34" s="275" t="s">
        <v>691</v>
      </c>
      <c r="D34" s="276">
        <f t="shared" si="0"/>
        <v>8.64</v>
      </c>
      <c r="E34" s="442">
        <v>0</v>
      </c>
      <c r="F34" s="443">
        <v>0.96</v>
      </c>
      <c r="G34" s="443">
        <v>0.96</v>
      </c>
      <c r="H34" s="443">
        <v>0.96</v>
      </c>
      <c r="I34" s="443">
        <v>0.96</v>
      </c>
      <c r="J34" s="443">
        <v>0.96</v>
      </c>
      <c r="K34" s="443">
        <v>0.96</v>
      </c>
      <c r="L34" s="443">
        <v>0.96</v>
      </c>
      <c r="M34" s="443">
        <v>0.96</v>
      </c>
      <c r="N34" s="443">
        <v>0.96</v>
      </c>
    </row>
    <row r="35" spans="1:16" ht="17">
      <c r="A35" s="273" t="s">
        <v>692</v>
      </c>
      <c r="B35" s="274" t="s">
        <v>23</v>
      </c>
      <c r="C35" s="275" t="s">
        <v>693</v>
      </c>
      <c r="D35" s="276">
        <f t="shared" si="0"/>
        <v>0.52</v>
      </c>
      <c r="E35" s="442">
        <v>0</v>
      </c>
      <c r="F35" s="443">
        <v>0.04</v>
      </c>
      <c r="G35" s="443">
        <v>0.04</v>
      </c>
      <c r="H35" s="443">
        <v>0.04</v>
      </c>
      <c r="I35" s="443">
        <v>0.04</v>
      </c>
      <c r="J35" s="443">
        <v>0.1</v>
      </c>
      <c r="K35" s="443">
        <v>0.1</v>
      </c>
      <c r="L35" s="443">
        <v>0.06</v>
      </c>
      <c r="M35" s="443">
        <v>0.06</v>
      </c>
      <c r="N35" s="443">
        <v>0.04</v>
      </c>
    </row>
    <row r="36" spans="1:16" ht="17">
      <c r="A36" s="273" t="s">
        <v>694</v>
      </c>
      <c r="B36" s="274" t="s">
        <v>23</v>
      </c>
      <c r="C36" s="275" t="s">
        <v>695</v>
      </c>
      <c r="D36" s="276">
        <f t="shared" si="0"/>
        <v>3.9999999999999996</v>
      </c>
      <c r="E36" s="442">
        <v>0.4</v>
      </c>
      <c r="F36" s="443">
        <v>0.4</v>
      </c>
      <c r="G36" s="443">
        <v>0.4</v>
      </c>
      <c r="H36" s="443">
        <v>0.4</v>
      </c>
      <c r="I36" s="443">
        <v>0.4</v>
      </c>
      <c r="J36" s="443">
        <v>0.4</v>
      </c>
      <c r="K36" s="443">
        <v>0.4</v>
      </c>
      <c r="L36" s="443">
        <v>0.4</v>
      </c>
      <c r="M36" s="443">
        <v>0.4</v>
      </c>
      <c r="N36" s="443">
        <v>0.4</v>
      </c>
    </row>
    <row r="37" spans="1:16" ht="17">
      <c r="A37" s="273" t="s">
        <v>696</v>
      </c>
      <c r="B37" s="274" t="s">
        <v>23</v>
      </c>
      <c r="C37" s="278" t="s">
        <v>697</v>
      </c>
      <c r="D37" s="276">
        <f t="shared" si="0"/>
        <v>48</v>
      </c>
      <c r="E37" s="442">
        <v>0</v>
      </c>
      <c r="F37" s="443">
        <v>0</v>
      </c>
      <c r="G37" s="443">
        <v>0</v>
      </c>
      <c r="H37" s="443">
        <v>0</v>
      </c>
      <c r="I37" s="443">
        <v>0</v>
      </c>
      <c r="J37" s="443">
        <v>16</v>
      </c>
      <c r="K37" s="443">
        <v>17</v>
      </c>
      <c r="L37" s="443">
        <v>8</v>
      </c>
      <c r="M37" s="443">
        <v>7</v>
      </c>
      <c r="N37" s="443">
        <v>0</v>
      </c>
    </row>
    <row r="38" spans="1:16" ht="17">
      <c r="A38" s="273" t="s">
        <v>1095</v>
      </c>
      <c r="B38" s="274" t="s">
        <v>311</v>
      </c>
      <c r="C38" s="278" t="s">
        <v>1699</v>
      </c>
      <c r="D38" s="276">
        <f t="shared" si="0"/>
        <v>8.64</v>
      </c>
      <c r="E38" s="442">
        <v>8.64</v>
      </c>
      <c r="F38" s="443"/>
      <c r="G38" s="443"/>
      <c r="H38" s="443"/>
      <c r="I38" s="443"/>
      <c r="J38" s="443"/>
      <c r="K38" s="443"/>
      <c r="L38" s="443"/>
      <c r="M38" s="443"/>
      <c r="N38" s="443"/>
    </row>
    <row r="39" spans="1:16" s="282" customFormat="1">
      <c r="A39" s="744" t="s">
        <v>17</v>
      </c>
      <c r="B39" s="744"/>
      <c r="C39" s="745"/>
      <c r="D39" s="276">
        <f>SUM(D3:D38)</f>
        <v>432.60999999999996</v>
      </c>
      <c r="E39" s="276">
        <f t="shared" ref="E39:N39" si="1">SUM(E3:E38)</f>
        <v>201.37900000000002</v>
      </c>
      <c r="F39" s="276">
        <f t="shared" si="1"/>
        <v>15.711999999999998</v>
      </c>
      <c r="G39" s="276">
        <f t="shared" si="1"/>
        <v>11.997000000000002</v>
      </c>
      <c r="H39" s="276">
        <f t="shared" si="1"/>
        <v>12.247000000000002</v>
      </c>
      <c r="I39" s="276">
        <f t="shared" si="1"/>
        <v>10.677000000000001</v>
      </c>
      <c r="J39" s="276">
        <f t="shared" si="1"/>
        <v>55.419000000000004</v>
      </c>
      <c r="K39" s="276">
        <f t="shared" si="1"/>
        <v>59.054999999999993</v>
      </c>
      <c r="L39" s="276">
        <f t="shared" si="1"/>
        <v>33.081000000000003</v>
      </c>
      <c r="M39" s="276">
        <f t="shared" si="1"/>
        <v>22.370999999999999</v>
      </c>
      <c r="N39" s="276">
        <f t="shared" si="1"/>
        <v>10.671999999999999</v>
      </c>
      <c r="O39" s="281"/>
      <c r="P39" s="281"/>
    </row>
    <row r="40" spans="1:16" s="282" customFormat="1">
      <c r="A40" s="747" t="s">
        <v>23</v>
      </c>
      <c r="B40" s="748"/>
      <c r="C40" s="749"/>
      <c r="D40" s="276">
        <f t="shared" ref="D40:N40" si="2">SUM(D3:D12)+SUM(D22:D23)+SUM(D26:D37)</f>
        <v>289.33999999999997</v>
      </c>
      <c r="E40" s="276">
        <f t="shared" si="2"/>
        <v>80.933999999999997</v>
      </c>
      <c r="F40" s="276">
        <f t="shared" si="2"/>
        <v>13.462</v>
      </c>
      <c r="G40" s="276">
        <f t="shared" si="2"/>
        <v>9.8620000000000001</v>
      </c>
      <c r="H40" s="276">
        <f t="shared" si="2"/>
        <v>9.577</v>
      </c>
      <c r="I40" s="276">
        <f t="shared" si="2"/>
        <v>8.8770000000000007</v>
      </c>
      <c r="J40" s="276">
        <f t="shared" si="2"/>
        <v>52.464000000000006</v>
      </c>
      <c r="K40" s="276">
        <f t="shared" si="2"/>
        <v>55.18</v>
      </c>
      <c r="L40" s="276">
        <f t="shared" si="2"/>
        <v>30.111000000000001</v>
      </c>
      <c r="M40" s="276">
        <f t="shared" si="2"/>
        <v>20.106000000000002</v>
      </c>
      <c r="N40" s="276">
        <f t="shared" si="2"/>
        <v>8.7670000000000012</v>
      </c>
      <c r="O40" s="281"/>
      <c r="P40" s="281"/>
    </row>
    <row r="41" spans="1:16" s="282" customFormat="1">
      <c r="A41" s="747" t="s">
        <v>311</v>
      </c>
      <c r="B41" s="748"/>
      <c r="C41" s="749"/>
      <c r="D41" s="276">
        <f>D39-D40</f>
        <v>143.26999999999998</v>
      </c>
      <c r="E41" s="276">
        <f t="shared" ref="E41:N41" si="3">E39-E40</f>
        <v>120.44500000000002</v>
      </c>
      <c r="F41" s="276">
        <f t="shared" si="3"/>
        <v>2.2499999999999982</v>
      </c>
      <c r="G41" s="276">
        <f t="shared" si="3"/>
        <v>2.1350000000000016</v>
      </c>
      <c r="H41" s="276">
        <f t="shared" si="3"/>
        <v>2.6700000000000017</v>
      </c>
      <c r="I41" s="276">
        <f t="shared" si="3"/>
        <v>1.8000000000000007</v>
      </c>
      <c r="J41" s="276">
        <f t="shared" si="3"/>
        <v>2.9549999999999983</v>
      </c>
      <c r="K41" s="276">
        <f t="shared" si="3"/>
        <v>3.8749999999999929</v>
      </c>
      <c r="L41" s="276">
        <f t="shared" si="3"/>
        <v>2.9700000000000024</v>
      </c>
      <c r="M41" s="276">
        <f t="shared" si="3"/>
        <v>2.264999999999997</v>
      </c>
      <c r="N41" s="276">
        <f t="shared" si="3"/>
        <v>1.9049999999999976</v>
      </c>
      <c r="O41" s="281"/>
      <c r="P41" s="281"/>
    </row>
  </sheetData>
  <mergeCells count="4">
    <mergeCell ref="A39:C39"/>
    <mergeCell ref="A1:D1"/>
    <mergeCell ref="A40:C40"/>
    <mergeCell ref="A41:C41"/>
  </mergeCells>
  <pageMargins left="0.69930555555555596" right="0.69930555555555596" top="0.75" bottom="0.75" header="0.3" footer="0.3"/>
  <pageSetup paperSize="9" scale="40" fitToHeight="3"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1">
    <pageSetUpPr fitToPage="1"/>
  </sheetPr>
  <dimension ref="A1:I41"/>
  <sheetViews>
    <sheetView view="pageBreakPreview" zoomScale="85" zoomScaleNormal="70" zoomScaleSheetLayoutView="85" workbookViewId="0">
      <pane ySplit="2" topLeftCell="A3" activePane="bottomLeft" state="frozen"/>
      <selection activeCell="J8" sqref="J8"/>
      <selection pane="bottomLeft" activeCell="J8" sqref="J8"/>
    </sheetView>
  </sheetViews>
  <sheetFormatPr baseColWidth="10" defaultColWidth="9.1640625" defaultRowHeight="16"/>
  <cols>
    <col min="1" max="1" width="10.33203125" style="266" bestFit="1" customWidth="1"/>
    <col min="2" max="2" width="7.83203125" style="266" bestFit="1" customWidth="1"/>
    <col min="3" max="3" width="20.6640625" style="255" customWidth="1"/>
    <col min="4" max="4" width="10.33203125" style="257" customWidth="1"/>
    <col min="5" max="6" width="10.33203125" style="254" customWidth="1"/>
    <col min="7" max="7" width="39" style="455" customWidth="1"/>
    <col min="8" max="8" width="6.6640625" style="254" customWidth="1"/>
    <col min="9" max="9" width="9.1640625" style="254"/>
    <col min="10" max="16384" width="9.1640625" style="255"/>
  </cols>
  <sheetData>
    <row r="1" spans="1:9" ht="24" customHeight="1">
      <c r="A1" s="750" t="s">
        <v>1150</v>
      </c>
      <c r="B1" s="751"/>
      <c r="C1" s="751"/>
      <c r="D1" s="751"/>
      <c r="E1" s="751"/>
      <c r="F1" s="751"/>
      <c r="G1" s="751"/>
      <c r="H1" s="253"/>
    </row>
    <row r="2" spans="1:9" s="258" customFormat="1" ht="48">
      <c r="A2" s="537" t="s">
        <v>0</v>
      </c>
      <c r="B2" s="538" t="s">
        <v>1</v>
      </c>
      <c r="C2" s="538" t="s">
        <v>2</v>
      </c>
      <c r="D2" s="539" t="s">
        <v>1127</v>
      </c>
      <c r="E2" s="69" t="s">
        <v>1133</v>
      </c>
      <c r="F2" s="69" t="s">
        <v>1134</v>
      </c>
      <c r="G2" s="69" t="s">
        <v>1131</v>
      </c>
      <c r="H2" s="256"/>
      <c r="I2" s="257"/>
    </row>
    <row r="3" spans="1:9" ht="105">
      <c r="A3" s="540" t="s">
        <v>633</v>
      </c>
      <c r="B3" s="541" t="s">
        <v>23</v>
      </c>
      <c r="C3" s="542" t="s">
        <v>634</v>
      </c>
      <c r="D3" s="543">
        <f t="shared" ref="D3:D38" si="0">SUM(E3:F3)</f>
        <v>7.5</v>
      </c>
      <c r="E3" s="544">
        <v>7.5</v>
      </c>
      <c r="F3" s="545">
        <v>0</v>
      </c>
      <c r="G3" s="546" t="s">
        <v>1276</v>
      </c>
    </row>
    <row r="4" spans="1:9" ht="90">
      <c r="A4" s="540" t="s">
        <v>635</v>
      </c>
      <c r="B4" s="541" t="s">
        <v>23</v>
      </c>
      <c r="C4" s="542" t="s">
        <v>636</v>
      </c>
      <c r="D4" s="543">
        <f t="shared" si="0"/>
        <v>15.96</v>
      </c>
      <c r="E4" s="544">
        <v>15.96</v>
      </c>
      <c r="F4" s="545">
        <v>0</v>
      </c>
      <c r="G4" s="546" t="s">
        <v>1277</v>
      </c>
    </row>
    <row r="5" spans="1:9" ht="45">
      <c r="A5" s="540" t="s">
        <v>637</v>
      </c>
      <c r="B5" s="541" t="s">
        <v>23</v>
      </c>
      <c r="C5" s="542" t="s">
        <v>638</v>
      </c>
      <c r="D5" s="543">
        <f t="shared" si="0"/>
        <v>44.57</v>
      </c>
      <c r="E5" s="544">
        <v>44.57</v>
      </c>
      <c r="F5" s="545">
        <v>0</v>
      </c>
      <c r="G5" s="546" t="s">
        <v>1278</v>
      </c>
    </row>
    <row r="6" spans="1:9" ht="135">
      <c r="A6" s="540" t="s">
        <v>639</v>
      </c>
      <c r="B6" s="541" t="s">
        <v>23</v>
      </c>
      <c r="C6" s="542" t="s">
        <v>640</v>
      </c>
      <c r="D6" s="543">
        <f t="shared" si="0"/>
        <v>20.990000000000002</v>
      </c>
      <c r="E6" s="544">
        <v>10.444000000000001</v>
      </c>
      <c r="F6" s="545">
        <v>10.545999999999999</v>
      </c>
      <c r="G6" s="546" t="s">
        <v>1279</v>
      </c>
    </row>
    <row r="7" spans="1:9" ht="45">
      <c r="A7" s="540" t="s">
        <v>641</v>
      </c>
      <c r="B7" s="541" t="s">
        <v>23</v>
      </c>
      <c r="C7" s="542" t="s">
        <v>642</v>
      </c>
      <c r="D7" s="543">
        <f t="shared" si="0"/>
        <v>4.97</v>
      </c>
      <c r="E7" s="544">
        <v>4.97</v>
      </c>
      <c r="F7" s="545">
        <v>0</v>
      </c>
      <c r="G7" s="546" t="s">
        <v>1280</v>
      </c>
    </row>
    <row r="8" spans="1:9" s="259" customFormat="1" ht="60">
      <c r="A8" s="540" t="s">
        <v>643</v>
      </c>
      <c r="B8" s="541" t="s">
        <v>23</v>
      </c>
      <c r="C8" s="542" t="s">
        <v>644</v>
      </c>
      <c r="D8" s="543">
        <f t="shared" si="0"/>
        <v>2.42</v>
      </c>
      <c r="E8" s="544">
        <v>2.42</v>
      </c>
      <c r="F8" s="545">
        <v>0</v>
      </c>
      <c r="G8" s="546" t="s">
        <v>1281</v>
      </c>
      <c r="H8" s="254"/>
      <c r="I8" s="254"/>
    </row>
    <row r="9" spans="1:9" s="261" customFormat="1" ht="60">
      <c r="A9" s="540" t="s">
        <v>645</v>
      </c>
      <c r="B9" s="541" t="s">
        <v>23</v>
      </c>
      <c r="C9" s="542" t="s">
        <v>646</v>
      </c>
      <c r="D9" s="543">
        <f t="shared" si="0"/>
        <v>3.06</v>
      </c>
      <c r="E9" s="544">
        <v>3.06</v>
      </c>
      <c r="F9" s="545">
        <v>0</v>
      </c>
      <c r="G9" s="546" t="s">
        <v>1282</v>
      </c>
      <c r="H9" s="260"/>
      <c r="I9" s="260"/>
    </row>
    <row r="10" spans="1:9" s="261" customFormat="1" ht="75">
      <c r="A10" s="540" t="s">
        <v>647</v>
      </c>
      <c r="B10" s="541" t="s">
        <v>23</v>
      </c>
      <c r="C10" s="542" t="s">
        <v>648</v>
      </c>
      <c r="D10" s="543">
        <f t="shared" si="0"/>
        <v>4.07</v>
      </c>
      <c r="E10" s="544">
        <v>4.07</v>
      </c>
      <c r="F10" s="545">
        <v>0</v>
      </c>
      <c r="G10" s="546" t="s">
        <v>1283</v>
      </c>
      <c r="H10" s="260"/>
      <c r="I10" s="260"/>
    </row>
    <row r="11" spans="1:9" ht="210">
      <c r="A11" s="540" t="s">
        <v>649</v>
      </c>
      <c r="B11" s="541" t="s">
        <v>23</v>
      </c>
      <c r="C11" s="542" t="s">
        <v>650</v>
      </c>
      <c r="D11" s="543">
        <f t="shared" si="0"/>
        <v>16.32</v>
      </c>
      <c r="E11" s="544">
        <v>16.32</v>
      </c>
      <c r="F11" s="545">
        <v>0</v>
      </c>
      <c r="G11" s="546" t="s">
        <v>1284</v>
      </c>
    </row>
    <row r="12" spans="1:9" ht="45">
      <c r="A12" s="540" t="s">
        <v>651</v>
      </c>
      <c r="B12" s="541" t="s">
        <v>23</v>
      </c>
      <c r="C12" s="542" t="s">
        <v>652</v>
      </c>
      <c r="D12" s="543">
        <f t="shared" si="0"/>
        <v>0.7</v>
      </c>
      <c r="E12" s="544">
        <v>0.7</v>
      </c>
      <c r="F12" s="545">
        <v>0</v>
      </c>
      <c r="G12" s="546" t="s">
        <v>1285</v>
      </c>
    </row>
    <row r="13" spans="1:9" ht="30">
      <c r="A13" s="540" t="s">
        <v>653</v>
      </c>
      <c r="B13" s="541" t="s">
        <v>311</v>
      </c>
      <c r="C13" s="542" t="s">
        <v>654</v>
      </c>
      <c r="D13" s="543">
        <f t="shared" si="0"/>
        <v>1.26</v>
      </c>
      <c r="E13" s="544">
        <v>1.26</v>
      </c>
      <c r="F13" s="545">
        <v>0</v>
      </c>
      <c r="G13" s="546" t="s">
        <v>1286</v>
      </c>
    </row>
    <row r="14" spans="1:9" ht="30">
      <c r="A14" s="540" t="s">
        <v>655</v>
      </c>
      <c r="B14" s="541" t="s">
        <v>311</v>
      </c>
      <c r="C14" s="542" t="s">
        <v>656</v>
      </c>
      <c r="D14" s="543">
        <f t="shared" si="0"/>
        <v>2.13</v>
      </c>
      <c r="E14" s="544">
        <v>2.13</v>
      </c>
      <c r="F14" s="545">
        <v>0</v>
      </c>
      <c r="G14" s="546" t="s">
        <v>1287</v>
      </c>
    </row>
    <row r="15" spans="1:9" ht="30">
      <c r="A15" s="540" t="s">
        <v>657</v>
      </c>
      <c r="B15" s="541" t="s">
        <v>311</v>
      </c>
      <c r="C15" s="542" t="s">
        <v>658</v>
      </c>
      <c r="D15" s="543">
        <f t="shared" si="0"/>
        <v>2.09</v>
      </c>
      <c r="E15" s="544">
        <v>2.09</v>
      </c>
      <c r="F15" s="545">
        <v>0</v>
      </c>
      <c r="G15" s="546" t="s">
        <v>1288</v>
      </c>
    </row>
    <row r="16" spans="1:9" ht="30">
      <c r="A16" s="540" t="s">
        <v>659</v>
      </c>
      <c r="B16" s="541" t="s">
        <v>311</v>
      </c>
      <c r="C16" s="542" t="s">
        <v>660</v>
      </c>
      <c r="D16" s="543">
        <f t="shared" si="0"/>
        <v>0.63</v>
      </c>
      <c r="E16" s="544">
        <v>0.63</v>
      </c>
      <c r="F16" s="545">
        <v>0</v>
      </c>
      <c r="G16" s="546" t="s">
        <v>1289</v>
      </c>
    </row>
    <row r="17" spans="1:9" ht="90">
      <c r="A17" s="540" t="s">
        <v>661</v>
      </c>
      <c r="B17" s="541" t="s">
        <v>311</v>
      </c>
      <c r="C17" s="542" t="s">
        <v>662</v>
      </c>
      <c r="D17" s="543">
        <f t="shared" si="0"/>
        <v>0.33</v>
      </c>
      <c r="E17" s="544">
        <v>0.33</v>
      </c>
      <c r="F17" s="545">
        <v>0</v>
      </c>
      <c r="G17" s="546" t="s">
        <v>1290</v>
      </c>
    </row>
    <row r="18" spans="1:9" ht="45">
      <c r="A18" s="540" t="s">
        <v>663</v>
      </c>
      <c r="B18" s="541" t="s">
        <v>311</v>
      </c>
      <c r="C18" s="542" t="s">
        <v>664</v>
      </c>
      <c r="D18" s="543">
        <f t="shared" si="0"/>
        <v>0.57999999999999996</v>
      </c>
      <c r="E18" s="544">
        <v>0.57999999999999996</v>
      </c>
      <c r="F18" s="545">
        <v>0</v>
      </c>
      <c r="G18" s="546" t="s">
        <v>1291</v>
      </c>
    </row>
    <row r="19" spans="1:9" s="452" customFormat="1" ht="45">
      <c r="A19" s="547" t="s">
        <v>1292</v>
      </c>
      <c r="B19" s="548" t="s">
        <v>311</v>
      </c>
      <c r="C19" s="549" t="s">
        <v>1293</v>
      </c>
      <c r="D19" s="550">
        <f t="shared" ref="D19" si="1">SUM(E19:F19)</f>
        <v>6.11</v>
      </c>
      <c r="E19" s="551">
        <v>6.11</v>
      </c>
      <c r="F19" s="552">
        <v>0</v>
      </c>
      <c r="G19" s="553" t="s">
        <v>1294</v>
      </c>
      <c r="H19" s="451"/>
      <c r="I19" s="451"/>
    </row>
    <row r="20" spans="1:9" ht="45">
      <c r="A20" s="540" t="s">
        <v>665</v>
      </c>
      <c r="B20" s="541" t="s">
        <v>311</v>
      </c>
      <c r="C20" s="542" t="s">
        <v>666</v>
      </c>
      <c r="D20" s="543">
        <f t="shared" si="0"/>
        <v>16.5</v>
      </c>
      <c r="E20" s="544">
        <v>16.5</v>
      </c>
      <c r="F20" s="545">
        <v>0</v>
      </c>
      <c r="G20" s="546" t="s">
        <v>1295</v>
      </c>
    </row>
    <row r="21" spans="1:9" ht="60">
      <c r="A21" s="540" t="s">
        <v>667</v>
      </c>
      <c r="B21" s="541" t="s">
        <v>311</v>
      </c>
      <c r="C21" s="542" t="s">
        <v>668</v>
      </c>
      <c r="D21" s="543">
        <f t="shared" si="0"/>
        <v>80</v>
      </c>
      <c r="E21" s="544">
        <v>80</v>
      </c>
      <c r="F21" s="545">
        <v>0</v>
      </c>
      <c r="G21" s="546" t="s">
        <v>1296</v>
      </c>
    </row>
    <row r="22" spans="1:9" ht="60">
      <c r="A22" s="540" t="s">
        <v>669</v>
      </c>
      <c r="B22" s="541" t="s">
        <v>23</v>
      </c>
      <c r="C22" s="542" t="s">
        <v>670</v>
      </c>
      <c r="D22" s="543">
        <f t="shared" si="0"/>
        <v>25</v>
      </c>
      <c r="E22" s="544">
        <v>0</v>
      </c>
      <c r="F22" s="545">
        <v>25</v>
      </c>
      <c r="G22" s="546" t="s">
        <v>1297</v>
      </c>
    </row>
    <row r="23" spans="1:9" ht="60">
      <c r="A23" s="540" t="s">
        <v>671</v>
      </c>
      <c r="B23" s="541" t="s">
        <v>23</v>
      </c>
      <c r="C23" s="542" t="s">
        <v>672</v>
      </c>
      <c r="D23" s="543">
        <f t="shared" si="0"/>
        <v>2</v>
      </c>
      <c r="E23" s="544">
        <v>2</v>
      </c>
      <c r="F23" s="545">
        <v>0</v>
      </c>
      <c r="G23" s="546" t="s">
        <v>1298</v>
      </c>
    </row>
    <row r="24" spans="1:9" ht="165">
      <c r="A24" s="554" t="s">
        <v>673</v>
      </c>
      <c r="B24" s="541" t="s">
        <v>311</v>
      </c>
      <c r="C24" s="542" t="s">
        <v>674</v>
      </c>
      <c r="D24" s="543">
        <f t="shared" si="0"/>
        <v>15</v>
      </c>
      <c r="E24" s="544">
        <v>15</v>
      </c>
      <c r="F24" s="545">
        <v>0</v>
      </c>
      <c r="G24" s="546" t="s">
        <v>1299</v>
      </c>
    </row>
    <row r="25" spans="1:9" ht="45">
      <c r="A25" s="554" t="s">
        <v>675</v>
      </c>
      <c r="B25" s="541" t="s">
        <v>311</v>
      </c>
      <c r="C25" s="542" t="s">
        <v>676</v>
      </c>
      <c r="D25" s="543">
        <f t="shared" si="0"/>
        <v>10</v>
      </c>
      <c r="E25" s="544">
        <v>10</v>
      </c>
      <c r="F25" s="545">
        <v>0</v>
      </c>
      <c r="G25" s="546" t="s">
        <v>1300</v>
      </c>
    </row>
    <row r="26" spans="1:9" ht="30">
      <c r="A26" s="540" t="s">
        <v>677</v>
      </c>
      <c r="B26" s="541" t="s">
        <v>23</v>
      </c>
      <c r="C26" s="542" t="s">
        <v>678</v>
      </c>
      <c r="D26" s="543">
        <f t="shared" si="0"/>
        <v>10</v>
      </c>
      <c r="E26" s="544">
        <v>10</v>
      </c>
      <c r="F26" s="545">
        <v>0</v>
      </c>
      <c r="G26" s="546" t="s">
        <v>1301</v>
      </c>
    </row>
    <row r="27" spans="1:9" ht="60">
      <c r="A27" s="540" t="s">
        <v>1070</v>
      </c>
      <c r="B27" s="541" t="s">
        <v>23</v>
      </c>
      <c r="C27" s="542" t="s">
        <v>679</v>
      </c>
      <c r="D27" s="543">
        <f t="shared" si="0"/>
        <v>1.44</v>
      </c>
      <c r="E27" s="544">
        <v>1.44</v>
      </c>
      <c r="F27" s="545">
        <v>0</v>
      </c>
      <c r="G27" s="546" t="s">
        <v>1302</v>
      </c>
    </row>
    <row r="28" spans="1:9" s="263" customFormat="1" ht="105">
      <c r="A28" s="540" t="s">
        <v>702</v>
      </c>
      <c r="B28" s="541" t="s">
        <v>23</v>
      </c>
      <c r="C28" s="542" t="s">
        <v>703</v>
      </c>
      <c r="D28" s="543">
        <f t="shared" si="0"/>
        <v>1.28</v>
      </c>
      <c r="E28" s="544">
        <v>1.28</v>
      </c>
      <c r="F28" s="552">
        <v>0</v>
      </c>
      <c r="G28" s="553" t="s">
        <v>1303</v>
      </c>
      <c r="H28" s="262"/>
      <c r="I28" s="262"/>
    </row>
    <row r="29" spans="1:9" ht="180">
      <c r="A29" s="540" t="s">
        <v>680</v>
      </c>
      <c r="B29" s="541" t="s">
        <v>23</v>
      </c>
      <c r="C29" s="542" t="s">
        <v>681</v>
      </c>
      <c r="D29" s="543">
        <f t="shared" si="0"/>
        <v>10.02</v>
      </c>
      <c r="E29" s="544">
        <v>10.02</v>
      </c>
      <c r="F29" s="545">
        <v>0</v>
      </c>
      <c r="G29" s="546" t="s">
        <v>1304</v>
      </c>
    </row>
    <row r="30" spans="1:9" ht="120">
      <c r="A30" s="540" t="s">
        <v>682</v>
      </c>
      <c r="B30" s="541" t="s">
        <v>23</v>
      </c>
      <c r="C30" s="542" t="s">
        <v>683</v>
      </c>
      <c r="D30" s="543">
        <f t="shared" si="0"/>
        <v>15</v>
      </c>
      <c r="E30" s="544">
        <v>15</v>
      </c>
      <c r="F30" s="545">
        <v>0</v>
      </c>
      <c r="G30" s="546" t="s">
        <v>1305</v>
      </c>
    </row>
    <row r="31" spans="1:9" s="265" customFormat="1" ht="45">
      <c r="A31" s="540" t="s">
        <v>684</v>
      </c>
      <c r="B31" s="541" t="s">
        <v>23</v>
      </c>
      <c r="C31" s="542" t="s">
        <v>685</v>
      </c>
      <c r="D31" s="543">
        <f t="shared" si="0"/>
        <v>33.479999999999997</v>
      </c>
      <c r="E31" s="544">
        <v>33.479999999999997</v>
      </c>
      <c r="F31" s="555">
        <v>0</v>
      </c>
      <c r="G31" s="556" t="s">
        <v>1306</v>
      </c>
      <c r="H31" s="264"/>
      <c r="I31" s="264"/>
    </row>
    <row r="32" spans="1:9" ht="90">
      <c r="A32" s="540" t="s">
        <v>686</v>
      </c>
      <c r="B32" s="541" t="s">
        <v>23</v>
      </c>
      <c r="C32" s="542" t="s">
        <v>687</v>
      </c>
      <c r="D32" s="543">
        <f t="shared" si="0"/>
        <v>5.8</v>
      </c>
      <c r="E32" s="544">
        <v>5.8</v>
      </c>
      <c r="F32" s="545">
        <v>0</v>
      </c>
      <c r="G32" s="546" t="s">
        <v>1307</v>
      </c>
    </row>
    <row r="33" spans="1:9" ht="30">
      <c r="A33" s="540" t="s">
        <v>688</v>
      </c>
      <c r="B33" s="541" t="s">
        <v>23</v>
      </c>
      <c r="C33" s="542" t="s">
        <v>689</v>
      </c>
      <c r="D33" s="543">
        <f t="shared" si="0"/>
        <v>3.6</v>
      </c>
      <c r="E33" s="544">
        <v>3.6</v>
      </c>
      <c r="F33" s="545">
        <v>0</v>
      </c>
      <c r="G33" s="546" t="s">
        <v>1308</v>
      </c>
    </row>
    <row r="34" spans="1:9" ht="30">
      <c r="A34" s="540" t="s">
        <v>690</v>
      </c>
      <c r="B34" s="541" t="s">
        <v>23</v>
      </c>
      <c r="C34" s="542" t="s">
        <v>691</v>
      </c>
      <c r="D34" s="543">
        <f t="shared" si="0"/>
        <v>8.64</v>
      </c>
      <c r="E34" s="544">
        <v>8.64</v>
      </c>
      <c r="F34" s="545">
        <v>0</v>
      </c>
      <c r="G34" s="546" t="s">
        <v>1309</v>
      </c>
    </row>
    <row r="35" spans="1:9" ht="75">
      <c r="A35" s="540" t="s">
        <v>692</v>
      </c>
      <c r="B35" s="541" t="s">
        <v>23</v>
      </c>
      <c r="C35" s="542" t="s">
        <v>693</v>
      </c>
      <c r="D35" s="543">
        <f t="shared" si="0"/>
        <v>0.52</v>
      </c>
      <c r="E35" s="544">
        <v>0.52</v>
      </c>
      <c r="F35" s="545">
        <v>0</v>
      </c>
      <c r="G35" s="546" t="s">
        <v>1310</v>
      </c>
    </row>
    <row r="36" spans="1:9" ht="60">
      <c r="A36" s="540" t="s">
        <v>694</v>
      </c>
      <c r="B36" s="541" t="s">
        <v>23</v>
      </c>
      <c r="C36" s="542" t="s">
        <v>695</v>
      </c>
      <c r="D36" s="543">
        <f t="shared" si="0"/>
        <v>4</v>
      </c>
      <c r="E36" s="544">
        <v>4</v>
      </c>
      <c r="F36" s="545">
        <v>0</v>
      </c>
      <c r="G36" s="546" t="s">
        <v>1311</v>
      </c>
    </row>
    <row r="37" spans="1:9" ht="60">
      <c r="A37" s="540" t="s">
        <v>696</v>
      </c>
      <c r="B37" s="541" t="s">
        <v>23</v>
      </c>
      <c r="C37" s="557" t="s">
        <v>697</v>
      </c>
      <c r="D37" s="543">
        <f t="shared" si="0"/>
        <v>48</v>
      </c>
      <c r="E37" s="544">
        <v>0</v>
      </c>
      <c r="F37" s="545">
        <v>48</v>
      </c>
      <c r="G37" s="546" t="s">
        <v>1312</v>
      </c>
    </row>
    <row r="38" spans="1:9" ht="60">
      <c r="A38" s="540" t="s">
        <v>1095</v>
      </c>
      <c r="B38" s="541" t="s">
        <v>311</v>
      </c>
      <c r="C38" s="557" t="s">
        <v>1096</v>
      </c>
      <c r="D38" s="543">
        <f t="shared" si="0"/>
        <v>8.64</v>
      </c>
      <c r="E38" s="558">
        <v>8.64</v>
      </c>
      <c r="F38" s="559">
        <v>0</v>
      </c>
      <c r="G38" s="560"/>
    </row>
    <row r="39" spans="1:9" s="282" customFormat="1" ht="24.75" customHeight="1">
      <c r="A39" s="744" t="s">
        <v>17</v>
      </c>
      <c r="B39" s="744"/>
      <c r="C39" s="745"/>
      <c r="D39" s="276">
        <f>SUM(D3:D38)</f>
        <v>432.61</v>
      </c>
      <c r="E39" s="279">
        <f>SUM(E3:E38)</f>
        <v>349.06399999999996</v>
      </c>
      <c r="F39" s="280">
        <f>SUM(F3:F38)</f>
        <v>83.545999999999992</v>
      </c>
      <c r="G39" s="453"/>
      <c r="H39" s="281"/>
      <c r="I39" s="281"/>
    </row>
    <row r="40" spans="1:9" s="282" customFormat="1" ht="24.75" customHeight="1">
      <c r="A40" s="747" t="s">
        <v>23</v>
      </c>
      <c r="B40" s="748"/>
      <c r="C40" s="749"/>
      <c r="D40" s="276">
        <f>SUM(D3:D12)+SUM(D22:D23)+SUM(D26:D37)</f>
        <v>289.33999999999997</v>
      </c>
      <c r="E40" s="276">
        <f>SUM(E3:E12)+SUM(E22:E23)+SUM(E26:E37)</f>
        <v>205.79399999999998</v>
      </c>
      <c r="F40" s="276">
        <f>SUM(F3:F12)+SUM(F22:F23)+SUM(F26:F37)</f>
        <v>83.545999999999992</v>
      </c>
      <c r="G40" s="454"/>
      <c r="H40" s="281"/>
      <c r="I40" s="281"/>
    </row>
    <row r="41" spans="1:9" s="282" customFormat="1" ht="24.75" customHeight="1">
      <c r="A41" s="747" t="s">
        <v>311</v>
      </c>
      <c r="B41" s="748"/>
      <c r="C41" s="749"/>
      <c r="D41" s="276">
        <f>D39-D40</f>
        <v>143.27000000000004</v>
      </c>
      <c r="E41" s="276">
        <f t="shared" ref="E41:F41" si="2">E39-E40</f>
        <v>143.26999999999998</v>
      </c>
      <c r="F41" s="276">
        <f t="shared" si="2"/>
        <v>0</v>
      </c>
      <c r="G41" s="454"/>
      <c r="H41" s="281"/>
      <c r="I41" s="281"/>
    </row>
  </sheetData>
  <mergeCells count="4">
    <mergeCell ref="A39:C39"/>
    <mergeCell ref="A40:C40"/>
    <mergeCell ref="A41:C41"/>
    <mergeCell ref="A1:G1"/>
  </mergeCells>
  <pageMargins left="0.69930555555555596" right="0.69930555555555596" top="0.75" bottom="0.75" header="0.3" footer="0.3"/>
  <pageSetup paperSize="5" scale="78" fitToHeight="3"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2">
    <pageSetUpPr fitToPage="1"/>
  </sheetPr>
  <dimension ref="A1:N39"/>
  <sheetViews>
    <sheetView view="pageBreakPreview" zoomScale="110" zoomScaleSheetLayoutView="70" workbookViewId="0">
      <pane ySplit="2" topLeftCell="A15" activePane="bottomLeft" state="frozen"/>
      <selection pane="bottomLeft" activeCell="F30" sqref="F30"/>
    </sheetView>
  </sheetViews>
  <sheetFormatPr baseColWidth="10" defaultColWidth="9.1640625" defaultRowHeight="15"/>
  <cols>
    <col min="1" max="1" width="12.33203125" style="94" customWidth="1"/>
    <col min="2" max="2" width="9" style="94" bestFit="1" customWidth="1"/>
    <col min="3" max="3" width="41.6640625" style="88" customWidth="1"/>
    <col min="4" max="4" width="16.6640625" style="92" customWidth="1"/>
    <col min="5" max="13" width="16.6640625" style="87" customWidth="1"/>
    <col min="14" max="14" width="9.1640625" style="87"/>
    <col min="15" max="16384" width="9.1640625" style="88"/>
  </cols>
  <sheetData>
    <row r="1" spans="1:14" ht="24" customHeight="1">
      <c r="A1" s="753" t="s">
        <v>840</v>
      </c>
      <c r="B1" s="753"/>
      <c r="C1" s="753"/>
      <c r="D1" s="753"/>
      <c r="E1" s="99"/>
      <c r="F1" s="99"/>
      <c r="G1" s="99"/>
      <c r="H1" s="99"/>
      <c r="I1" s="99"/>
      <c r="J1" s="99"/>
      <c r="K1" s="99"/>
      <c r="L1" s="99"/>
      <c r="M1" s="99"/>
    </row>
    <row r="2" spans="1:14" s="86" customFormat="1" ht="55.5" customHeight="1">
      <c r="A2" s="286" t="s">
        <v>0</v>
      </c>
      <c r="B2" s="228" t="s">
        <v>1</v>
      </c>
      <c r="C2" s="228" t="s">
        <v>2</v>
      </c>
      <c r="D2" s="139" t="s">
        <v>1127</v>
      </c>
      <c r="E2" s="287" t="s">
        <v>3</v>
      </c>
      <c r="F2" s="106" t="s">
        <v>5</v>
      </c>
      <c r="G2" s="106" t="s">
        <v>6</v>
      </c>
      <c r="H2" s="106" t="s">
        <v>7</v>
      </c>
      <c r="I2" s="106" t="s">
        <v>8</v>
      </c>
      <c r="J2" s="106" t="s">
        <v>9</v>
      </c>
      <c r="K2" s="106" t="s">
        <v>10</v>
      </c>
      <c r="L2" s="106" t="s">
        <v>11</v>
      </c>
      <c r="M2" s="106" t="s">
        <v>12</v>
      </c>
      <c r="N2" s="89"/>
    </row>
    <row r="3" spans="1:14" ht="18.75" customHeight="1">
      <c r="A3" s="109" t="s">
        <v>841</v>
      </c>
      <c r="B3" s="109" t="s">
        <v>23</v>
      </c>
      <c r="C3" s="108" t="s">
        <v>842</v>
      </c>
      <c r="D3" s="208">
        <f>SUM(E3:M3)</f>
        <v>40.82</v>
      </c>
      <c r="E3" s="90"/>
      <c r="F3" s="458">
        <v>20.62</v>
      </c>
      <c r="G3" s="458">
        <v>2.56</v>
      </c>
      <c r="H3" s="458">
        <v>3.86</v>
      </c>
      <c r="I3" s="458">
        <v>3.23</v>
      </c>
      <c r="J3" s="458">
        <v>4.07</v>
      </c>
      <c r="K3" s="459">
        <v>1.44</v>
      </c>
      <c r="L3" s="458">
        <v>3.65</v>
      </c>
      <c r="M3" s="458">
        <v>1.39</v>
      </c>
    </row>
    <row r="4" spans="1:14" ht="18.75" customHeight="1">
      <c r="A4" s="109" t="s">
        <v>843</v>
      </c>
      <c r="B4" s="109" t="s">
        <v>23</v>
      </c>
      <c r="C4" s="108" t="s">
        <v>844</v>
      </c>
      <c r="D4" s="208">
        <f t="shared" ref="D4:D35" si="0">SUM(E4:M4)</f>
        <v>130.20000000000002</v>
      </c>
      <c r="E4" s="90"/>
      <c r="F4" s="458">
        <v>87</v>
      </c>
      <c r="G4" s="458">
        <v>7.2</v>
      </c>
      <c r="H4" s="458">
        <v>7.2</v>
      </c>
      <c r="I4" s="458">
        <v>5.4</v>
      </c>
      <c r="J4" s="458">
        <v>12</v>
      </c>
      <c r="K4" s="458">
        <v>2.4</v>
      </c>
      <c r="L4" s="458">
        <v>5.4</v>
      </c>
      <c r="M4" s="458">
        <v>3.6</v>
      </c>
    </row>
    <row r="5" spans="1:14" ht="18.75" customHeight="1">
      <c r="A5" s="109" t="s">
        <v>845</v>
      </c>
      <c r="B5" s="109" t="s">
        <v>23</v>
      </c>
      <c r="C5" s="108" t="s">
        <v>846</v>
      </c>
      <c r="D5" s="208">
        <f t="shared" si="0"/>
        <v>17.599999999999998</v>
      </c>
      <c r="E5" s="90"/>
      <c r="F5" s="167">
        <v>10</v>
      </c>
      <c r="G5" s="167">
        <v>1.2</v>
      </c>
      <c r="H5" s="167">
        <v>1.2</v>
      </c>
      <c r="I5" s="167">
        <v>1</v>
      </c>
      <c r="J5" s="167">
        <v>2</v>
      </c>
      <c r="K5" s="167">
        <v>0.5</v>
      </c>
      <c r="L5" s="167">
        <v>1</v>
      </c>
      <c r="M5" s="167">
        <v>0.7</v>
      </c>
    </row>
    <row r="6" spans="1:14" ht="18.75" customHeight="1">
      <c r="A6" s="109" t="s">
        <v>847</v>
      </c>
      <c r="B6" s="109" t="s">
        <v>23</v>
      </c>
      <c r="C6" s="108" t="s">
        <v>848</v>
      </c>
      <c r="D6" s="208">
        <f t="shared" si="0"/>
        <v>9.3500000000000014</v>
      </c>
      <c r="E6" s="90"/>
      <c r="F6" s="167">
        <v>5</v>
      </c>
      <c r="G6" s="167">
        <v>0.75</v>
      </c>
      <c r="H6" s="167">
        <v>0.5</v>
      </c>
      <c r="I6" s="167">
        <v>0.5</v>
      </c>
      <c r="J6" s="167">
        <v>1.5</v>
      </c>
      <c r="K6" s="167">
        <v>0.3</v>
      </c>
      <c r="L6" s="167">
        <v>0.5</v>
      </c>
      <c r="M6" s="167">
        <v>0.3</v>
      </c>
    </row>
    <row r="7" spans="1:14" ht="18.75" customHeight="1">
      <c r="A7" s="109" t="s">
        <v>849</v>
      </c>
      <c r="B7" s="109" t="s">
        <v>23</v>
      </c>
      <c r="C7" s="108" t="s">
        <v>850</v>
      </c>
      <c r="D7" s="208">
        <f t="shared" si="0"/>
        <v>2.4499999999999997</v>
      </c>
      <c r="E7" s="90"/>
      <c r="F7" s="167">
        <v>1</v>
      </c>
      <c r="G7" s="167">
        <v>0.15</v>
      </c>
      <c r="H7" s="167">
        <v>0.3</v>
      </c>
      <c r="I7" s="167">
        <v>0.15</v>
      </c>
      <c r="J7" s="167">
        <v>0.5</v>
      </c>
      <c r="K7" s="167">
        <v>0.1</v>
      </c>
      <c r="L7" s="167">
        <v>0.15</v>
      </c>
      <c r="M7" s="167">
        <v>0.1</v>
      </c>
    </row>
    <row r="8" spans="1:14" ht="18.75" customHeight="1">
      <c r="A8" s="109" t="s">
        <v>851</v>
      </c>
      <c r="B8" s="109" t="s">
        <v>23</v>
      </c>
      <c r="C8" s="108" t="s">
        <v>852</v>
      </c>
      <c r="D8" s="208">
        <f t="shared" si="0"/>
        <v>1.8999999999999997</v>
      </c>
      <c r="E8" s="243">
        <v>0.3</v>
      </c>
      <c r="F8" s="167">
        <v>0.2</v>
      </c>
      <c r="G8" s="167">
        <v>0.2</v>
      </c>
      <c r="H8" s="167">
        <v>0.2</v>
      </c>
      <c r="I8" s="167">
        <v>0.2</v>
      </c>
      <c r="J8" s="167">
        <v>0.2</v>
      </c>
      <c r="K8" s="167">
        <v>0.2</v>
      </c>
      <c r="L8" s="167">
        <v>0.2</v>
      </c>
      <c r="M8" s="167">
        <v>0.2</v>
      </c>
    </row>
    <row r="9" spans="1:14" ht="18.75" customHeight="1">
      <c r="A9" s="109" t="s">
        <v>853</v>
      </c>
      <c r="B9" s="109" t="s">
        <v>23</v>
      </c>
      <c r="C9" s="108" t="s">
        <v>854</v>
      </c>
      <c r="D9" s="208">
        <f t="shared" si="0"/>
        <v>2.9000000000000008</v>
      </c>
      <c r="E9" s="243">
        <v>0.5</v>
      </c>
      <c r="F9" s="167">
        <v>1</v>
      </c>
      <c r="G9" s="167">
        <v>0.2</v>
      </c>
      <c r="H9" s="167">
        <v>0.2</v>
      </c>
      <c r="I9" s="167">
        <v>0.2</v>
      </c>
      <c r="J9" s="167">
        <v>0.2</v>
      </c>
      <c r="K9" s="167">
        <v>0.2</v>
      </c>
      <c r="L9" s="167">
        <v>0.2</v>
      </c>
      <c r="M9" s="167">
        <v>0.2</v>
      </c>
    </row>
    <row r="10" spans="1:14" ht="18.75" customHeight="1">
      <c r="A10" s="109" t="s">
        <v>855</v>
      </c>
      <c r="B10" s="109" t="s">
        <v>23</v>
      </c>
      <c r="C10" s="108" t="s">
        <v>856</v>
      </c>
      <c r="D10" s="208">
        <f t="shared" si="0"/>
        <v>44.499999999999993</v>
      </c>
      <c r="E10" s="60">
        <v>10</v>
      </c>
      <c r="F10" s="167">
        <v>5.55</v>
      </c>
      <c r="G10" s="167">
        <v>3.5</v>
      </c>
      <c r="H10" s="167">
        <v>2.9</v>
      </c>
      <c r="I10" s="167">
        <v>2.2000000000000002</v>
      </c>
      <c r="J10" s="167">
        <v>4.6500000000000004</v>
      </c>
      <c r="K10" s="167">
        <v>3.3</v>
      </c>
      <c r="L10" s="167">
        <v>4.5999999999999996</v>
      </c>
      <c r="M10" s="167">
        <v>7.8</v>
      </c>
    </row>
    <row r="11" spans="1:14" ht="18.75" customHeight="1">
      <c r="A11" s="109" t="s">
        <v>857</v>
      </c>
      <c r="B11" s="109" t="s">
        <v>23</v>
      </c>
      <c r="C11" s="108" t="s">
        <v>858</v>
      </c>
      <c r="D11" s="208">
        <f t="shared" si="0"/>
        <v>6</v>
      </c>
      <c r="E11" s="243">
        <v>6</v>
      </c>
      <c r="F11" s="167"/>
      <c r="G11" s="167"/>
      <c r="H11" s="167"/>
      <c r="I11" s="167"/>
      <c r="J11" s="167"/>
      <c r="K11" s="167"/>
      <c r="L11" s="167"/>
      <c r="M11" s="167"/>
    </row>
    <row r="12" spans="1:14" ht="18.75" customHeight="1">
      <c r="A12" s="109" t="s">
        <v>859</v>
      </c>
      <c r="B12" s="109" t="s">
        <v>23</v>
      </c>
      <c r="C12" s="108" t="s">
        <v>860</v>
      </c>
      <c r="D12" s="208">
        <f t="shared" si="0"/>
        <v>12.049999999999999</v>
      </c>
      <c r="E12" s="60">
        <v>2.16</v>
      </c>
      <c r="F12" s="167">
        <v>3.04</v>
      </c>
      <c r="G12" s="167">
        <v>1.1200000000000001</v>
      </c>
      <c r="H12" s="167">
        <v>1.1000000000000001</v>
      </c>
      <c r="I12" s="167">
        <v>0.95</v>
      </c>
      <c r="J12" s="167">
        <v>1.08</v>
      </c>
      <c r="K12" s="167">
        <v>1</v>
      </c>
      <c r="L12" s="167">
        <v>0.92</v>
      </c>
      <c r="M12" s="167">
        <v>0.68</v>
      </c>
    </row>
    <row r="13" spans="1:14" ht="18.75" customHeight="1">
      <c r="A13" s="109" t="s">
        <v>861</v>
      </c>
      <c r="B13" s="109" t="s">
        <v>23</v>
      </c>
      <c r="C13" s="108" t="s">
        <v>862</v>
      </c>
      <c r="D13" s="208">
        <f t="shared" si="0"/>
        <v>22.2</v>
      </c>
      <c r="E13" s="90"/>
      <c r="F13" s="167">
        <v>6.9</v>
      </c>
      <c r="G13" s="167">
        <v>2.7</v>
      </c>
      <c r="H13" s="167">
        <v>1.7</v>
      </c>
      <c r="I13" s="167">
        <v>2.4</v>
      </c>
      <c r="J13" s="167">
        <v>2.35</v>
      </c>
      <c r="K13" s="167">
        <v>2.5</v>
      </c>
      <c r="L13" s="167">
        <v>1.95</v>
      </c>
      <c r="M13" s="167">
        <v>1.7</v>
      </c>
    </row>
    <row r="14" spans="1:14" ht="18.75" customHeight="1">
      <c r="A14" s="109" t="s">
        <v>863</v>
      </c>
      <c r="B14" s="109" t="s">
        <v>23</v>
      </c>
      <c r="C14" s="108" t="s">
        <v>864</v>
      </c>
      <c r="D14" s="208">
        <f t="shared" si="0"/>
        <v>15</v>
      </c>
      <c r="E14" s="90">
        <v>15</v>
      </c>
      <c r="F14" s="90"/>
      <c r="G14" s="90"/>
      <c r="H14" s="90"/>
      <c r="I14" s="90"/>
      <c r="J14" s="90"/>
      <c r="K14" s="90"/>
      <c r="L14" s="90"/>
      <c r="M14" s="90"/>
    </row>
    <row r="15" spans="1:14" ht="18.75" customHeight="1">
      <c r="A15" s="109" t="s">
        <v>866</v>
      </c>
      <c r="B15" s="109" t="s">
        <v>23</v>
      </c>
      <c r="C15" s="108" t="s">
        <v>867</v>
      </c>
      <c r="D15" s="208">
        <f t="shared" si="0"/>
        <v>5</v>
      </c>
      <c r="E15" s="90">
        <v>5</v>
      </c>
      <c r="F15" s="90"/>
      <c r="G15" s="90"/>
      <c r="H15" s="90"/>
      <c r="I15" s="90"/>
      <c r="J15" s="90"/>
      <c r="K15" s="90"/>
      <c r="L15" s="90"/>
      <c r="M15" s="90"/>
    </row>
    <row r="16" spans="1:14" ht="18.75" customHeight="1">
      <c r="A16" s="109" t="s">
        <v>868</v>
      </c>
      <c r="B16" s="109" t="s">
        <v>23</v>
      </c>
      <c r="C16" s="108" t="s">
        <v>869</v>
      </c>
      <c r="D16" s="208">
        <f t="shared" si="0"/>
        <v>27.089999999999996</v>
      </c>
      <c r="E16" s="90"/>
      <c r="F16" s="167">
        <v>18.75</v>
      </c>
      <c r="G16" s="167">
        <v>1.1299999999999999</v>
      </c>
      <c r="H16" s="167">
        <v>1.5</v>
      </c>
      <c r="I16" s="167">
        <v>1.1299999999999999</v>
      </c>
      <c r="J16" s="167">
        <v>2.25</v>
      </c>
      <c r="K16" s="167">
        <v>0.45</v>
      </c>
      <c r="L16" s="167">
        <v>1.1299999999999999</v>
      </c>
      <c r="M16" s="167">
        <v>0.75</v>
      </c>
    </row>
    <row r="17" spans="1:14" ht="32">
      <c r="A17" s="109" t="s">
        <v>870</v>
      </c>
      <c r="B17" s="109" t="s">
        <v>23</v>
      </c>
      <c r="C17" s="108" t="s">
        <v>871</v>
      </c>
      <c r="D17" s="208">
        <f t="shared" si="0"/>
        <v>27.18</v>
      </c>
      <c r="E17" s="243">
        <v>1.5</v>
      </c>
      <c r="F17" s="167">
        <v>9.1999999999999993</v>
      </c>
      <c r="G17" s="167">
        <v>1.52</v>
      </c>
      <c r="H17" s="167">
        <v>1.78</v>
      </c>
      <c r="I17" s="167">
        <v>2.68</v>
      </c>
      <c r="J17" s="167">
        <v>3.85</v>
      </c>
      <c r="K17" s="167">
        <v>1.59</v>
      </c>
      <c r="L17" s="167">
        <v>2.68</v>
      </c>
      <c r="M17" s="167">
        <v>2.38</v>
      </c>
    </row>
    <row r="18" spans="1:14" ht="18.75" customHeight="1">
      <c r="A18" s="109" t="s">
        <v>872</v>
      </c>
      <c r="B18" s="109" t="s">
        <v>23</v>
      </c>
      <c r="C18" s="108" t="s">
        <v>873</v>
      </c>
      <c r="D18" s="208">
        <f t="shared" si="0"/>
        <v>23.08</v>
      </c>
      <c r="E18" s="243">
        <v>12.21</v>
      </c>
      <c r="F18" s="460">
        <v>2.19</v>
      </c>
      <c r="G18" s="460">
        <v>1.29</v>
      </c>
      <c r="H18" s="460">
        <v>1.29</v>
      </c>
      <c r="I18" s="460">
        <v>1.29</v>
      </c>
      <c r="J18" s="460">
        <v>1.58</v>
      </c>
      <c r="K18" s="460">
        <v>0.97</v>
      </c>
      <c r="L18" s="460">
        <v>1.29</v>
      </c>
      <c r="M18" s="460">
        <v>0.97</v>
      </c>
    </row>
    <row r="19" spans="1:14" ht="18.75" customHeight="1">
      <c r="A19" s="109" t="s">
        <v>874</v>
      </c>
      <c r="B19" s="109" t="s">
        <v>23</v>
      </c>
      <c r="C19" s="108" t="s">
        <v>875</v>
      </c>
      <c r="D19" s="208">
        <f t="shared" si="0"/>
        <v>0.3</v>
      </c>
      <c r="E19" s="60">
        <v>0.3</v>
      </c>
      <c r="F19" s="167"/>
      <c r="G19" s="167"/>
      <c r="H19" s="167"/>
      <c r="I19" s="167"/>
      <c r="J19" s="167"/>
      <c r="K19" s="167"/>
      <c r="L19" s="167"/>
      <c r="M19" s="167"/>
    </row>
    <row r="20" spans="1:14" ht="18.75" customHeight="1">
      <c r="A20" s="109" t="s">
        <v>876</v>
      </c>
      <c r="B20" s="109" t="s">
        <v>23</v>
      </c>
      <c r="C20" s="108" t="s">
        <v>877</v>
      </c>
      <c r="D20" s="208">
        <f t="shared" si="0"/>
        <v>10</v>
      </c>
      <c r="E20" s="60">
        <v>10</v>
      </c>
      <c r="F20" s="167"/>
      <c r="G20" s="167"/>
      <c r="H20" s="167"/>
      <c r="I20" s="167"/>
      <c r="J20" s="167"/>
      <c r="K20" s="167"/>
      <c r="L20" s="167"/>
      <c r="M20" s="167"/>
    </row>
    <row r="21" spans="1:14" ht="18.75" customHeight="1">
      <c r="A21" s="109" t="s">
        <v>878</v>
      </c>
      <c r="B21" s="109" t="s">
        <v>23</v>
      </c>
      <c r="C21" s="108" t="s">
        <v>879</v>
      </c>
      <c r="D21" s="208">
        <f t="shared" si="0"/>
        <v>0.3</v>
      </c>
      <c r="E21" s="60">
        <v>0.3</v>
      </c>
      <c r="F21" s="167"/>
      <c r="G21" s="167"/>
      <c r="H21" s="167"/>
      <c r="I21" s="167"/>
      <c r="J21" s="167"/>
      <c r="K21" s="167"/>
      <c r="L21" s="167"/>
      <c r="M21" s="167"/>
    </row>
    <row r="22" spans="1:14" ht="18.75" customHeight="1">
      <c r="A22" s="109" t="s">
        <v>1040</v>
      </c>
      <c r="B22" s="109" t="s">
        <v>23</v>
      </c>
      <c r="C22" s="108" t="s">
        <v>1041</v>
      </c>
      <c r="D22" s="208">
        <f t="shared" si="0"/>
        <v>6</v>
      </c>
      <c r="E22" s="90"/>
      <c r="F22" s="90"/>
      <c r="G22" s="90"/>
      <c r="H22" s="90">
        <v>2</v>
      </c>
      <c r="I22" s="90"/>
      <c r="J22" s="90"/>
      <c r="K22" s="90">
        <v>2</v>
      </c>
      <c r="L22" s="90"/>
      <c r="M22" s="90">
        <v>2</v>
      </c>
    </row>
    <row r="23" spans="1:14" ht="18.75" customHeight="1">
      <c r="A23" s="109" t="s">
        <v>880</v>
      </c>
      <c r="B23" s="109" t="s">
        <v>23</v>
      </c>
      <c r="C23" s="108" t="s">
        <v>881</v>
      </c>
      <c r="D23" s="208">
        <f t="shared" si="0"/>
        <v>38.880000000000003</v>
      </c>
      <c r="E23" s="60">
        <v>13.2</v>
      </c>
      <c r="F23" s="167">
        <v>3.66</v>
      </c>
      <c r="G23" s="167">
        <v>3.06</v>
      </c>
      <c r="H23" s="167">
        <v>3.16</v>
      </c>
      <c r="I23" s="167">
        <v>3.06</v>
      </c>
      <c r="J23" s="167">
        <v>3.56</v>
      </c>
      <c r="K23" s="167">
        <v>3.06</v>
      </c>
      <c r="L23" s="167">
        <v>3.06</v>
      </c>
      <c r="M23" s="167">
        <v>3.06</v>
      </c>
    </row>
    <row r="24" spans="1:14" ht="18.75" customHeight="1">
      <c r="A24" s="109" t="s">
        <v>882</v>
      </c>
      <c r="B24" s="109" t="s">
        <v>23</v>
      </c>
      <c r="C24" s="108" t="s">
        <v>883</v>
      </c>
      <c r="D24" s="208">
        <f t="shared" si="0"/>
        <v>54.5</v>
      </c>
      <c r="E24" s="60">
        <v>2</v>
      </c>
      <c r="F24" s="458">
        <v>10.5</v>
      </c>
      <c r="G24" s="458">
        <v>3.5</v>
      </c>
      <c r="H24" s="458">
        <v>8</v>
      </c>
      <c r="I24" s="458">
        <v>1</v>
      </c>
      <c r="J24" s="458">
        <v>9.5</v>
      </c>
      <c r="K24" s="458">
        <v>12</v>
      </c>
      <c r="L24" s="458">
        <v>1.5</v>
      </c>
      <c r="M24" s="458">
        <v>6.5</v>
      </c>
    </row>
    <row r="25" spans="1:14" ht="18.75" customHeight="1">
      <c r="A25" s="109" t="s">
        <v>884</v>
      </c>
      <c r="B25" s="109" t="s">
        <v>23</v>
      </c>
      <c r="C25" s="108" t="s">
        <v>885</v>
      </c>
      <c r="D25" s="208">
        <f t="shared" si="0"/>
        <v>17.5</v>
      </c>
      <c r="E25" s="60">
        <v>17.5</v>
      </c>
      <c r="F25" s="167"/>
      <c r="G25" s="167"/>
      <c r="H25" s="167"/>
      <c r="I25" s="167"/>
      <c r="J25" s="167"/>
      <c r="K25" s="167"/>
      <c r="L25" s="167"/>
      <c r="M25" s="167"/>
    </row>
    <row r="26" spans="1:14" ht="18.75" customHeight="1">
      <c r="A26" s="109" t="s">
        <v>886</v>
      </c>
      <c r="B26" s="109" t="s">
        <v>23</v>
      </c>
      <c r="C26" s="108" t="s">
        <v>209</v>
      </c>
      <c r="D26" s="208">
        <f t="shared" si="0"/>
        <v>15</v>
      </c>
      <c r="E26" s="60">
        <v>15</v>
      </c>
      <c r="F26" s="167"/>
      <c r="G26" s="167"/>
      <c r="H26" s="167"/>
      <c r="I26" s="167"/>
      <c r="J26" s="167"/>
      <c r="K26" s="167"/>
      <c r="L26" s="167"/>
      <c r="M26" s="167"/>
    </row>
    <row r="27" spans="1:14" ht="18.75" customHeight="1">
      <c r="A27" s="109" t="s">
        <v>887</v>
      </c>
      <c r="B27" s="109" t="s">
        <v>23</v>
      </c>
      <c r="C27" s="108" t="s">
        <v>888</v>
      </c>
      <c r="D27" s="208">
        <f t="shared" si="0"/>
        <v>1.5</v>
      </c>
      <c r="E27" s="90">
        <v>1.5</v>
      </c>
      <c r="F27" s="90"/>
      <c r="G27" s="90"/>
      <c r="H27" s="90"/>
      <c r="I27" s="90"/>
      <c r="J27" s="90"/>
      <c r="K27" s="90"/>
      <c r="L27" s="90"/>
      <c r="M27" s="90"/>
    </row>
    <row r="28" spans="1:14" ht="18.75" customHeight="1">
      <c r="A28" s="109" t="s">
        <v>1071</v>
      </c>
      <c r="B28" s="109" t="s">
        <v>23</v>
      </c>
      <c r="C28" s="108" t="s">
        <v>889</v>
      </c>
      <c r="D28" s="208">
        <f t="shared" si="0"/>
        <v>14.299999999999999</v>
      </c>
      <c r="E28" s="243">
        <v>5</v>
      </c>
      <c r="F28" s="167">
        <v>5</v>
      </c>
      <c r="G28" s="167">
        <v>0.6</v>
      </c>
      <c r="H28" s="167"/>
      <c r="I28" s="167">
        <v>0.6</v>
      </c>
      <c r="J28" s="167">
        <v>2.5</v>
      </c>
      <c r="K28" s="167"/>
      <c r="L28" s="167">
        <v>0.6</v>
      </c>
      <c r="M28" s="167"/>
    </row>
    <row r="29" spans="1:14" ht="18.75" customHeight="1">
      <c r="A29" s="109" t="s">
        <v>1072</v>
      </c>
      <c r="B29" s="109" t="s">
        <v>23</v>
      </c>
      <c r="C29" s="108" t="s">
        <v>890</v>
      </c>
      <c r="D29" s="208">
        <f t="shared" si="0"/>
        <v>3.5</v>
      </c>
      <c r="E29" s="60"/>
      <c r="F29" s="167">
        <v>3.5</v>
      </c>
      <c r="G29" s="167"/>
      <c r="H29" s="167"/>
      <c r="I29" s="167"/>
      <c r="J29" s="167"/>
      <c r="K29" s="167"/>
      <c r="L29" s="167"/>
      <c r="M29" s="167"/>
    </row>
    <row r="30" spans="1:14" ht="18.75" customHeight="1">
      <c r="A30" s="109" t="s">
        <v>1073</v>
      </c>
      <c r="B30" s="109" t="s">
        <v>23</v>
      </c>
      <c r="C30" s="108" t="s">
        <v>891</v>
      </c>
      <c r="D30" s="208">
        <f t="shared" si="0"/>
        <v>1.5</v>
      </c>
      <c r="E30" s="60"/>
      <c r="F30" s="167">
        <v>1.5</v>
      </c>
      <c r="G30" s="167"/>
      <c r="H30" s="167"/>
      <c r="I30" s="167"/>
      <c r="J30" s="167"/>
      <c r="K30" s="167"/>
      <c r="L30" s="167"/>
      <c r="M30" s="167"/>
    </row>
    <row r="31" spans="1:14" ht="18.75" customHeight="1">
      <c r="A31" s="108" t="s">
        <v>892</v>
      </c>
      <c r="B31" s="109" t="s">
        <v>23</v>
      </c>
      <c r="C31" s="108" t="s">
        <v>893</v>
      </c>
      <c r="D31" s="208">
        <f t="shared" si="0"/>
        <v>2</v>
      </c>
      <c r="E31" s="60">
        <v>2</v>
      </c>
      <c r="F31" s="167"/>
      <c r="G31" s="167"/>
      <c r="H31" s="167"/>
      <c r="I31" s="167"/>
      <c r="J31" s="167"/>
      <c r="K31" s="167"/>
      <c r="L31" s="167"/>
      <c r="M31" s="167"/>
      <c r="N31" s="752"/>
    </row>
    <row r="32" spans="1:14" ht="18.75" customHeight="1">
      <c r="A32" s="108" t="s">
        <v>894</v>
      </c>
      <c r="B32" s="109" t="s">
        <v>23</v>
      </c>
      <c r="C32" s="108" t="s">
        <v>895</v>
      </c>
      <c r="D32" s="208">
        <f t="shared" si="0"/>
        <v>17.37</v>
      </c>
      <c r="E32" s="60">
        <v>4.2</v>
      </c>
      <c r="F32" s="461">
        <v>2.08</v>
      </c>
      <c r="G32" s="461">
        <v>1.5200000000000002</v>
      </c>
      <c r="H32" s="461">
        <v>1.5200000000000002</v>
      </c>
      <c r="I32" s="461">
        <v>1.5200000000000002</v>
      </c>
      <c r="J32" s="461">
        <v>1.73</v>
      </c>
      <c r="K32" s="461">
        <v>1.7600000000000002</v>
      </c>
      <c r="L32" s="461">
        <v>1.5200000000000002</v>
      </c>
      <c r="M32" s="461">
        <v>1.5200000000000002</v>
      </c>
      <c r="N32" s="752"/>
    </row>
    <row r="33" spans="1:14" ht="18.75" customHeight="1">
      <c r="A33" s="108" t="s">
        <v>896</v>
      </c>
      <c r="B33" s="109" t="s">
        <v>23</v>
      </c>
      <c r="C33" s="108" t="s">
        <v>897</v>
      </c>
      <c r="D33" s="208">
        <f t="shared" si="0"/>
        <v>24.75</v>
      </c>
      <c r="E33" s="90">
        <v>3.5</v>
      </c>
      <c r="F33" s="462">
        <v>3.5</v>
      </c>
      <c r="G33" s="462">
        <v>2.5</v>
      </c>
      <c r="H33" s="462">
        <v>2.5</v>
      </c>
      <c r="I33" s="167">
        <v>2.5</v>
      </c>
      <c r="J33" s="462">
        <v>2.75</v>
      </c>
      <c r="K33" s="462">
        <v>2.5</v>
      </c>
      <c r="L33" s="462">
        <v>2.5</v>
      </c>
      <c r="M33" s="462">
        <v>2.5</v>
      </c>
      <c r="N33" s="752"/>
    </row>
    <row r="34" spans="1:14" ht="18.75" customHeight="1">
      <c r="A34" s="108" t="s">
        <v>898</v>
      </c>
      <c r="B34" s="109" t="s">
        <v>23</v>
      </c>
      <c r="C34" s="108" t="s">
        <v>899</v>
      </c>
      <c r="D34" s="208">
        <f t="shared" si="0"/>
        <v>3</v>
      </c>
      <c r="E34" s="60">
        <v>3</v>
      </c>
      <c r="F34" s="167"/>
      <c r="G34" s="167"/>
      <c r="H34" s="167"/>
      <c r="I34" s="167"/>
      <c r="J34" s="167"/>
      <c r="K34" s="167"/>
      <c r="L34" s="167"/>
      <c r="M34" s="167"/>
      <c r="N34" s="752"/>
    </row>
    <row r="35" spans="1:14" ht="18.75" customHeight="1">
      <c r="A35" s="108" t="s">
        <v>900</v>
      </c>
      <c r="B35" s="109" t="s">
        <v>23</v>
      </c>
      <c r="C35" s="108" t="s">
        <v>901</v>
      </c>
      <c r="D35" s="208">
        <f t="shared" si="0"/>
        <v>18.549999999999997</v>
      </c>
      <c r="E35" s="60">
        <v>4.8</v>
      </c>
      <c r="F35" s="167">
        <v>1.8</v>
      </c>
      <c r="G35" s="167">
        <v>1.7</v>
      </c>
      <c r="H35" s="167">
        <v>1.7</v>
      </c>
      <c r="I35" s="167">
        <v>1.7</v>
      </c>
      <c r="J35" s="167">
        <v>1.75</v>
      </c>
      <c r="K35" s="167">
        <v>1.7</v>
      </c>
      <c r="L35" s="167">
        <v>1.7</v>
      </c>
      <c r="M35" s="167">
        <v>1.7</v>
      </c>
      <c r="N35" s="752"/>
    </row>
    <row r="36" spans="1:14" s="116" customFormat="1" ht="26.25" customHeight="1">
      <c r="A36" s="288"/>
      <c r="B36" s="288"/>
      <c r="C36" s="289" t="s">
        <v>902</v>
      </c>
      <c r="D36" s="208">
        <f t="shared" ref="D36:M36" si="1">SUM(D3:D35)</f>
        <v>616.26999999999987</v>
      </c>
      <c r="E36" s="290">
        <f t="shared" si="1"/>
        <v>134.97000000000003</v>
      </c>
      <c r="F36" s="208">
        <f t="shared" si="1"/>
        <v>201.99</v>
      </c>
      <c r="G36" s="208">
        <f t="shared" si="1"/>
        <v>36.4</v>
      </c>
      <c r="H36" s="208">
        <f t="shared" si="1"/>
        <v>42.610000000000007</v>
      </c>
      <c r="I36" s="208">
        <f t="shared" si="1"/>
        <v>31.709999999999994</v>
      </c>
      <c r="J36" s="208">
        <f t="shared" si="1"/>
        <v>58.019999999999996</v>
      </c>
      <c r="K36" s="208">
        <f t="shared" si="1"/>
        <v>37.97</v>
      </c>
      <c r="L36" s="208">
        <f t="shared" si="1"/>
        <v>34.549999999999997</v>
      </c>
      <c r="M36" s="208">
        <f t="shared" si="1"/>
        <v>38.050000000000004</v>
      </c>
      <c r="N36" s="115"/>
    </row>
    <row r="37" spans="1:14" s="93" customFormat="1" ht="16">
      <c r="A37" s="283"/>
      <c r="B37" s="283"/>
      <c r="C37" s="284" t="s">
        <v>23</v>
      </c>
      <c r="D37" s="96"/>
      <c r="E37" s="96"/>
      <c r="F37" s="96"/>
      <c r="G37" s="96"/>
      <c r="H37" s="96"/>
      <c r="I37" s="96"/>
      <c r="J37" s="96"/>
      <c r="K37" s="96"/>
      <c r="L37" s="96"/>
      <c r="M37" s="96"/>
      <c r="N37" s="92"/>
    </row>
    <row r="38" spans="1:14" s="86" customFormat="1" ht="16">
      <c r="A38" s="285"/>
      <c r="B38" s="285"/>
      <c r="C38" s="93" t="s">
        <v>311</v>
      </c>
      <c r="D38" s="95"/>
      <c r="E38" s="89"/>
      <c r="F38" s="89"/>
      <c r="G38" s="89"/>
      <c r="H38" s="89"/>
      <c r="I38" s="89"/>
      <c r="J38" s="89"/>
      <c r="K38" s="89"/>
      <c r="L38" s="89"/>
      <c r="M38" s="89"/>
      <c r="N38" s="89"/>
    </row>
    <row r="39" spans="1:14" s="98" customFormat="1">
      <c r="A39" s="94"/>
      <c r="B39" s="94"/>
      <c r="C39" s="88"/>
      <c r="D39" s="89"/>
      <c r="E39" s="97"/>
      <c r="F39" s="97"/>
      <c r="G39" s="97"/>
      <c r="H39" s="97"/>
      <c r="I39" s="97"/>
      <c r="J39" s="97"/>
      <c r="K39" s="97"/>
      <c r="L39" s="97"/>
      <c r="M39" s="97"/>
      <c r="N39" s="97"/>
    </row>
  </sheetData>
  <mergeCells count="2">
    <mergeCell ref="N31:N35"/>
    <mergeCell ref="A1:D1"/>
  </mergeCells>
  <phoneticPr fontId="25" type="noConversion"/>
  <pageMargins left="0.7" right="0.7" top="0.75" bottom="0.75" header="0.3" footer="0.3"/>
  <pageSetup paperSize="9" scale="35" orientation="portrait" horizontalDpi="4294967292"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3">
    <pageSetUpPr fitToPage="1"/>
  </sheetPr>
  <dimension ref="A1:H39"/>
  <sheetViews>
    <sheetView view="pageBreakPreview" zoomScale="85" zoomScaleSheetLayoutView="85" workbookViewId="0">
      <pane ySplit="2" topLeftCell="A12" activePane="bottomLeft" state="frozen"/>
      <selection activeCell="J8" sqref="J8"/>
      <selection pane="bottomLeft" activeCell="J8" sqref="J8"/>
    </sheetView>
  </sheetViews>
  <sheetFormatPr baseColWidth="10" defaultColWidth="9.1640625" defaultRowHeight="15"/>
  <cols>
    <col min="1" max="1" width="10.33203125" style="94" bestFit="1" customWidth="1"/>
    <col min="2" max="2" width="7.33203125" style="94" bestFit="1" customWidth="1"/>
    <col min="3" max="3" width="17.5" style="88" customWidth="1"/>
    <col min="4" max="4" width="11" style="92" customWidth="1"/>
    <col min="5" max="6" width="11" style="87" customWidth="1"/>
    <col min="7" max="7" width="42.5" style="87" customWidth="1"/>
    <col min="8" max="8" width="9.1640625" style="87"/>
    <col min="9" max="16384" width="9.1640625" style="88"/>
  </cols>
  <sheetData>
    <row r="1" spans="1:8" ht="24" customHeight="1">
      <c r="A1" s="696" t="s">
        <v>1151</v>
      </c>
      <c r="B1" s="697"/>
      <c r="C1" s="697"/>
      <c r="D1" s="697"/>
      <c r="E1" s="697"/>
      <c r="F1" s="697"/>
      <c r="G1" s="697"/>
    </row>
    <row r="2" spans="1:8" s="86" customFormat="1" ht="55.5" customHeight="1">
      <c r="A2" s="286" t="s">
        <v>0</v>
      </c>
      <c r="B2" s="511" t="s">
        <v>1</v>
      </c>
      <c r="C2" s="511" t="s">
        <v>2</v>
      </c>
      <c r="D2" s="139" t="s">
        <v>1127</v>
      </c>
      <c r="E2" s="69" t="s">
        <v>1133</v>
      </c>
      <c r="F2" s="69" t="s">
        <v>1134</v>
      </c>
      <c r="G2" s="69" t="s">
        <v>1131</v>
      </c>
      <c r="H2" s="89"/>
    </row>
    <row r="3" spans="1:8" ht="160">
      <c r="A3" s="109" t="s">
        <v>841</v>
      </c>
      <c r="B3" s="109" t="s">
        <v>23</v>
      </c>
      <c r="C3" s="108" t="s">
        <v>842</v>
      </c>
      <c r="D3" s="208">
        <f>SUM(E3:F3)</f>
        <v>40.82</v>
      </c>
      <c r="E3" s="90">
        <v>32.659999999999997</v>
      </c>
      <c r="F3" s="561">
        <v>8.1600000000000037</v>
      </c>
      <c r="G3" s="561" t="s">
        <v>1658</v>
      </c>
    </row>
    <row r="4" spans="1:8" ht="112">
      <c r="A4" s="109" t="s">
        <v>843</v>
      </c>
      <c r="B4" s="109" t="s">
        <v>23</v>
      </c>
      <c r="C4" s="108" t="s">
        <v>844</v>
      </c>
      <c r="D4" s="208">
        <f t="shared" ref="D4:D35" si="0">SUM(E4:F4)</f>
        <v>130.19999999999999</v>
      </c>
      <c r="E4" s="90">
        <v>104.16</v>
      </c>
      <c r="F4" s="561">
        <v>26.039999999999992</v>
      </c>
      <c r="G4" s="561" t="s">
        <v>1659</v>
      </c>
    </row>
    <row r="5" spans="1:8" ht="32">
      <c r="A5" s="109" t="s">
        <v>845</v>
      </c>
      <c r="B5" s="109" t="s">
        <v>23</v>
      </c>
      <c r="C5" s="108" t="s">
        <v>846</v>
      </c>
      <c r="D5" s="208">
        <f t="shared" si="0"/>
        <v>17.600000000000001</v>
      </c>
      <c r="E5" s="90">
        <v>14.08</v>
      </c>
      <c r="F5" s="90">
        <v>3.5200000000000014</v>
      </c>
      <c r="G5" s="90" t="s">
        <v>1317</v>
      </c>
    </row>
    <row r="6" spans="1:8" ht="48">
      <c r="A6" s="109" t="s">
        <v>847</v>
      </c>
      <c r="B6" s="109" t="s">
        <v>23</v>
      </c>
      <c r="C6" s="108" t="s">
        <v>848</v>
      </c>
      <c r="D6" s="208">
        <f t="shared" si="0"/>
        <v>9.35</v>
      </c>
      <c r="E6" s="90">
        <v>7.48</v>
      </c>
      <c r="F6" s="90">
        <v>1.8699999999999992</v>
      </c>
      <c r="G6" s="90" t="s">
        <v>1318</v>
      </c>
    </row>
    <row r="7" spans="1:8" ht="80">
      <c r="A7" s="109" t="s">
        <v>849</v>
      </c>
      <c r="B7" s="109" t="s">
        <v>23</v>
      </c>
      <c r="C7" s="108" t="s">
        <v>850</v>
      </c>
      <c r="D7" s="208">
        <f t="shared" si="0"/>
        <v>2.4500000000000002</v>
      </c>
      <c r="E7" s="90">
        <v>1.96</v>
      </c>
      <c r="F7" s="90">
        <v>0.49000000000000021</v>
      </c>
      <c r="G7" s="90" t="s">
        <v>1319</v>
      </c>
    </row>
    <row r="8" spans="1:8" ht="64">
      <c r="A8" s="109" t="s">
        <v>851</v>
      </c>
      <c r="B8" s="109" t="s">
        <v>23</v>
      </c>
      <c r="C8" s="108" t="s">
        <v>852</v>
      </c>
      <c r="D8" s="208">
        <f t="shared" si="0"/>
        <v>1.9</v>
      </c>
      <c r="E8" s="90">
        <v>0.95</v>
      </c>
      <c r="F8" s="90">
        <v>0.95</v>
      </c>
      <c r="G8" s="90" t="s">
        <v>1320</v>
      </c>
    </row>
    <row r="9" spans="1:8" ht="112">
      <c r="A9" s="109" t="s">
        <v>853</v>
      </c>
      <c r="B9" s="109" t="s">
        <v>23</v>
      </c>
      <c r="C9" s="108" t="s">
        <v>854</v>
      </c>
      <c r="D9" s="208">
        <f t="shared" si="0"/>
        <v>2.9</v>
      </c>
      <c r="E9" s="90">
        <v>2.3199999999999998</v>
      </c>
      <c r="F9" s="90">
        <v>0.58000000000000007</v>
      </c>
      <c r="G9" s="90" t="s">
        <v>1321</v>
      </c>
    </row>
    <row r="10" spans="1:8" ht="320">
      <c r="A10" s="109" t="s">
        <v>855</v>
      </c>
      <c r="B10" s="109" t="s">
        <v>23</v>
      </c>
      <c r="C10" s="108" t="s">
        <v>856</v>
      </c>
      <c r="D10" s="208">
        <f t="shared" si="0"/>
        <v>44.5</v>
      </c>
      <c r="E10" s="90">
        <v>35.6</v>
      </c>
      <c r="F10" s="90">
        <v>8.8999999999999986</v>
      </c>
      <c r="G10" s="90" t="s">
        <v>1718</v>
      </c>
    </row>
    <row r="11" spans="1:8" ht="128">
      <c r="A11" s="109" t="s">
        <v>857</v>
      </c>
      <c r="B11" s="109" t="s">
        <v>23</v>
      </c>
      <c r="C11" s="108" t="s">
        <v>858</v>
      </c>
      <c r="D11" s="208">
        <f t="shared" si="0"/>
        <v>6</v>
      </c>
      <c r="E11" s="90">
        <v>3.5</v>
      </c>
      <c r="F11" s="90">
        <v>2.5</v>
      </c>
      <c r="G11" s="90" t="s">
        <v>1660</v>
      </c>
    </row>
    <row r="12" spans="1:8" ht="320">
      <c r="A12" s="109" t="s">
        <v>859</v>
      </c>
      <c r="B12" s="109" t="s">
        <v>23</v>
      </c>
      <c r="C12" s="108" t="s">
        <v>860</v>
      </c>
      <c r="D12" s="208">
        <f t="shared" si="0"/>
        <v>12.05</v>
      </c>
      <c r="E12" s="90">
        <v>9.64</v>
      </c>
      <c r="F12" s="90">
        <v>2.41</v>
      </c>
      <c r="G12" s="90" t="s">
        <v>1661</v>
      </c>
    </row>
    <row r="13" spans="1:8" ht="112">
      <c r="A13" s="109" t="s">
        <v>861</v>
      </c>
      <c r="B13" s="109" t="s">
        <v>23</v>
      </c>
      <c r="C13" s="108" t="s">
        <v>862</v>
      </c>
      <c r="D13" s="208">
        <f t="shared" si="0"/>
        <v>22.2</v>
      </c>
      <c r="E13" s="90">
        <v>17.760000000000002</v>
      </c>
      <c r="F13" s="90">
        <v>4.4399999999999977</v>
      </c>
      <c r="G13" s="90" t="s">
        <v>1719</v>
      </c>
    </row>
    <row r="14" spans="1:8" ht="80">
      <c r="A14" s="109" t="s">
        <v>863</v>
      </c>
      <c r="B14" s="109" t="s">
        <v>23</v>
      </c>
      <c r="C14" s="108" t="s">
        <v>864</v>
      </c>
      <c r="D14" s="208">
        <f t="shared" si="0"/>
        <v>15</v>
      </c>
      <c r="E14" s="90">
        <v>12</v>
      </c>
      <c r="F14" s="90">
        <v>3</v>
      </c>
      <c r="G14" s="90" t="s">
        <v>1664</v>
      </c>
    </row>
    <row r="15" spans="1:8" ht="256">
      <c r="A15" s="109" t="s">
        <v>866</v>
      </c>
      <c r="B15" s="109" t="s">
        <v>23</v>
      </c>
      <c r="C15" s="108" t="s">
        <v>867</v>
      </c>
      <c r="D15" s="208">
        <f t="shared" si="0"/>
        <v>5</v>
      </c>
      <c r="E15" s="90">
        <v>4</v>
      </c>
      <c r="F15" s="90">
        <v>1</v>
      </c>
      <c r="G15" s="90" t="s">
        <v>1322</v>
      </c>
    </row>
    <row r="16" spans="1:8" ht="48">
      <c r="A16" s="109" t="s">
        <v>868</v>
      </c>
      <c r="B16" s="109" t="s">
        <v>23</v>
      </c>
      <c r="C16" s="108" t="s">
        <v>869</v>
      </c>
      <c r="D16" s="208">
        <f t="shared" si="0"/>
        <v>27.09</v>
      </c>
      <c r="E16" s="90">
        <v>21.671999999999997</v>
      </c>
      <c r="F16" s="90">
        <v>5.4180000000000028</v>
      </c>
      <c r="G16" s="90" t="s">
        <v>1323</v>
      </c>
    </row>
    <row r="17" spans="1:8" ht="176">
      <c r="A17" s="109" t="s">
        <v>870</v>
      </c>
      <c r="B17" s="109" t="s">
        <v>23</v>
      </c>
      <c r="C17" s="108" t="s">
        <v>871</v>
      </c>
      <c r="D17" s="208">
        <f t="shared" si="0"/>
        <v>27.18</v>
      </c>
      <c r="E17" s="90">
        <v>21.744</v>
      </c>
      <c r="F17" s="90">
        <v>5.4359999999999999</v>
      </c>
      <c r="G17" s="90" t="s">
        <v>1662</v>
      </c>
    </row>
    <row r="18" spans="1:8" ht="32">
      <c r="A18" s="109" t="s">
        <v>872</v>
      </c>
      <c r="B18" s="109" t="s">
        <v>23</v>
      </c>
      <c r="C18" s="108" t="s">
        <v>873</v>
      </c>
      <c r="D18" s="208">
        <f t="shared" si="0"/>
        <v>23.08</v>
      </c>
      <c r="E18" s="90">
        <v>18.463999999999999</v>
      </c>
      <c r="F18" s="90">
        <v>4.6159999999999997</v>
      </c>
      <c r="G18" s="90" t="s">
        <v>1324</v>
      </c>
    </row>
    <row r="19" spans="1:8" ht="32">
      <c r="A19" s="109" t="s">
        <v>874</v>
      </c>
      <c r="B19" s="109" t="s">
        <v>23</v>
      </c>
      <c r="C19" s="108" t="s">
        <v>875</v>
      </c>
      <c r="D19" s="208">
        <f t="shared" si="0"/>
        <v>0.3</v>
      </c>
      <c r="E19" s="90">
        <v>0.3</v>
      </c>
      <c r="F19" s="90">
        <v>0</v>
      </c>
      <c r="G19" s="90" t="s">
        <v>1325</v>
      </c>
    </row>
    <row r="20" spans="1:8" ht="64">
      <c r="A20" s="109" t="s">
        <v>876</v>
      </c>
      <c r="B20" s="109" t="s">
        <v>23</v>
      </c>
      <c r="C20" s="108" t="s">
        <v>877</v>
      </c>
      <c r="D20" s="208">
        <f t="shared" si="0"/>
        <v>10</v>
      </c>
      <c r="E20" s="90">
        <v>0</v>
      </c>
      <c r="F20" s="90">
        <v>10</v>
      </c>
      <c r="G20" s="90" t="s">
        <v>1326</v>
      </c>
    </row>
    <row r="21" spans="1:8" ht="32">
      <c r="A21" s="109" t="s">
        <v>878</v>
      </c>
      <c r="B21" s="109" t="s">
        <v>23</v>
      </c>
      <c r="C21" s="108" t="s">
        <v>879</v>
      </c>
      <c r="D21" s="208">
        <f t="shared" si="0"/>
        <v>0.3</v>
      </c>
      <c r="E21" s="90">
        <v>0</v>
      </c>
      <c r="F21" s="90">
        <v>0.3</v>
      </c>
      <c r="G21" s="90" t="s">
        <v>1327</v>
      </c>
    </row>
    <row r="22" spans="1:8" ht="32">
      <c r="A22" s="109" t="s">
        <v>1040</v>
      </c>
      <c r="B22" s="109" t="s">
        <v>23</v>
      </c>
      <c r="C22" s="108" t="s">
        <v>1041</v>
      </c>
      <c r="D22" s="208">
        <f t="shared" si="0"/>
        <v>6</v>
      </c>
      <c r="E22" s="90">
        <v>6</v>
      </c>
      <c r="F22" s="90">
        <v>0</v>
      </c>
      <c r="G22" s="90" t="s">
        <v>1328</v>
      </c>
    </row>
    <row r="23" spans="1:8" ht="16">
      <c r="A23" s="109" t="s">
        <v>880</v>
      </c>
      <c r="B23" s="109" t="s">
        <v>23</v>
      </c>
      <c r="C23" s="108" t="s">
        <v>881</v>
      </c>
      <c r="D23" s="208">
        <f t="shared" si="0"/>
        <v>38.880000000000003</v>
      </c>
      <c r="E23" s="90">
        <v>31.103999999999999</v>
      </c>
      <c r="F23" s="90">
        <v>7.7760000000000034</v>
      </c>
      <c r="G23" s="90" t="s">
        <v>1329</v>
      </c>
    </row>
    <row r="24" spans="1:8" ht="160">
      <c r="A24" s="109" t="s">
        <v>882</v>
      </c>
      <c r="B24" s="109" t="s">
        <v>23</v>
      </c>
      <c r="C24" s="108" t="s">
        <v>883</v>
      </c>
      <c r="D24" s="208">
        <f t="shared" si="0"/>
        <v>54.5</v>
      </c>
      <c r="E24" s="90">
        <v>43.6</v>
      </c>
      <c r="F24" s="561">
        <v>10.899999999999999</v>
      </c>
      <c r="G24" s="561" t="s">
        <v>1336</v>
      </c>
    </row>
    <row r="25" spans="1:8" ht="192">
      <c r="A25" s="109" t="s">
        <v>884</v>
      </c>
      <c r="B25" s="109" t="s">
        <v>23</v>
      </c>
      <c r="C25" s="108" t="s">
        <v>885</v>
      </c>
      <c r="D25" s="208">
        <f t="shared" si="0"/>
        <v>17.5</v>
      </c>
      <c r="E25" s="90">
        <v>14</v>
      </c>
      <c r="F25" s="90">
        <v>3.5</v>
      </c>
      <c r="G25" s="90" t="s">
        <v>1337</v>
      </c>
    </row>
    <row r="26" spans="1:8" ht="80">
      <c r="A26" s="109" t="s">
        <v>886</v>
      </c>
      <c r="B26" s="109" t="s">
        <v>23</v>
      </c>
      <c r="C26" s="108" t="s">
        <v>209</v>
      </c>
      <c r="D26" s="208">
        <f t="shared" si="0"/>
        <v>15</v>
      </c>
      <c r="E26" s="90">
        <v>12</v>
      </c>
      <c r="F26" s="90">
        <v>3</v>
      </c>
      <c r="G26" s="90" t="s">
        <v>1330</v>
      </c>
    </row>
    <row r="27" spans="1:8" ht="32">
      <c r="A27" s="109" t="s">
        <v>887</v>
      </c>
      <c r="B27" s="109" t="s">
        <v>23</v>
      </c>
      <c r="C27" s="108" t="s">
        <v>888</v>
      </c>
      <c r="D27" s="208">
        <f t="shared" si="0"/>
        <v>1.5</v>
      </c>
      <c r="E27" s="90">
        <v>1.2</v>
      </c>
      <c r="F27" s="90">
        <v>0.30000000000000004</v>
      </c>
      <c r="G27" s="90" t="s">
        <v>1331</v>
      </c>
    </row>
    <row r="28" spans="1:8" ht="224">
      <c r="A28" s="109" t="s">
        <v>1071</v>
      </c>
      <c r="B28" s="109" t="s">
        <v>23</v>
      </c>
      <c r="C28" s="108" t="s">
        <v>889</v>
      </c>
      <c r="D28" s="208">
        <f t="shared" si="0"/>
        <v>14.3</v>
      </c>
      <c r="E28" s="90">
        <v>11.44</v>
      </c>
      <c r="F28" s="90">
        <v>2.8600000000000012</v>
      </c>
      <c r="G28" s="90" t="s">
        <v>1338</v>
      </c>
    </row>
    <row r="29" spans="1:8" ht="112">
      <c r="A29" s="109" t="s">
        <v>1072</v>
      </c>
      <c r="B29" s="109" t="s">
        <v>23</v>
      </c>
      <c r="C29" s="108" t="s">
        <v>890</v>
      </c>
      <c r="D29" s="208">
        <f t="shared" si="0"/>
        <v>3.5</v>
      </c>
      <c r="E29" s="90">
        <v>2.8</v>
      </c>
      <c r="F29" s="90">
        <v>0.70000000000000018</v>
      </c>
      <c r="G29" s="90" t="s">
        <v>1332</v>
      </c>
    </row>
    <row r="30" spans="1:8" ht="80">
      <c r="A30" s="109" t="s">
        <v>1073</v>
      </c>
      <c r="B30" s="109" t="s">
        <v>23</v>
      </c>
      <c r="C30" s="108" t="s">
        <v>891</v>
      </c>
      <c r="D30" s="208">
        <f t="shared" si="0"/>
        <v>1.5</v>
      </c>
      <c r="E30" s="90">
        <v>1.2</v>
      </c>
      <c r="F30" s="90">
        <v>0.30000000000000004</v>
      </c>
      <c r="G30" s="90" t="s">
        <v>1663</v>
      </c>
    </row>
    <row r="31" spans="1:8" ht="64">
      <c r="A31" s="108" t="s">
        <v>892</v>
      </c>
      <c r="B31" s="109" t="s">
        <v>23</v>
      </c>
      <c r="C31" s="108" t="s">
        <v>893</v>
      </c>
      <c r="D31" s="208">
        <f t="shared" si="0"/>
        <v>2</v>
      </c>
      <c r="E31" s="90">
        <v>1</v>
      </c>
      <c r="F31" s="90">
        <v>1</v>
      </c>
      <c r="G31" s="90" t="s">
        <v>1339</v>
      </c>
      <c r="H31" s="752"/>
    </row>
    <row r="32" spans="1:8" ht="409.6">
      <c r="A32" s="108" t="s">
        <v>894</v>
      </c>
      <c r="B32" s="109" t="s">
        <v>23</v>
      </c>
      <c r="C32" s="108" t="s">
        <v>895</v>
      </c>
      <c r="D32" s="208">
        <f t="shared" si="0"/>
        <v>17.37</v>
      </c>
      <c r="E32" s="90">
        <v>13.896000000000001</v>
      </c>
      <c r="F32" s="90">
        <v>3.4740000000000002</v>
      </c>
      <c r="G32" s="90" t="s">
        <v>1333</v>
      </c>
      <c r="H32" s="752"/>
    </row>
    <row r="33" spans="1:8" ht="64">
      <c r="A33" s="108" t="s">
        <v>896</v>
      </c>
      <c r="B33" s="109" t="s">
        <v>23</v>
      </c>
      <c r="C33" s="108" t="s">
        <v>897</v>
      </c>
      <c r="D33" s="208">
        <f t="shared" si="0"/>
        <v>24.75</v>
      </c>
      <c r="E33" s="90">
        <v>19.8</v>
      </c>
      <c r="F33" s="90">
        <v>4.9499999999999993</v>
      </c>
      <c r="G33" s="90" t="s">
        <v>1334</v>
      </c>
      <c r="H33" s="752"/>
    </row>
    <row r="34" spans="1:8" ht="48">
      <c r="A34" s="108" t="s">
        <v>898</v>
      </c>
      <c r="B34" s="109" t="s">
        <v>23</v>
      </c>
      <c r="C34" s="108" t="s">
        <v>899</v>
      </c>
      <c r="D34" s="208">
        <f t="shared" si="0"/>
        <v>3</v>
      </c>
      <c r="E34" s="90">
        <v>1.5</v>
      </c>
      <c r="F34" s="90">
        <v>1.5</v>
      </c>
      <c r="G34" s="90" t="s">
        <v>1335</v>
      </c>
      <c r="H34" s="752"/>
    </row>
    <row r="35" spans="1:8" ht="240">
      <c r="A35" s="108" t="s">
        <v>900</v>
      </c>
      <c r="B35" s="109" t="s">
        <v>23</v>
      </c>
      <c r="C35" s="108" t="s">
        <v>901</v>
      </c>
      <c r="D35" s="208">
        <f t="shared" si="0"/>
        <v>18.55</v>
      </c>
      <c r="E35" s="90">
        <v>14.84</v>
      </c>
      <c r="F35" s="90">
        <v>3.7100000000000009</v>
      </c>
      <c r="G35" s="90" t="s">
        <v>1340</v>
      </c>
      <c r="H35" s="752"/>
    </row>
    <row r="36" spans="1:8" s="116" customFormat="1" ht="42.75" customHeight="1">
      <c r="A36" s="288"/>
      <c r="B36" s="288"/>
      <c r="C36" s="289" t="s">
        <v>902</v>
      </c>
      <c r="D36" s="208">
        <f t="shared" ref="D36:F36" si="1">SUM(D3:D35)</f>
        <v>616.26999999999987</v>
      </c>
      <c r="E36" s="290">
        <f t="shared" si="1"/>
        <v>482.66999999999996</v>
      </c>
      <c r="F36" s="208">
        <f t="shared" si="1"/>
        <v>133.60000000000002</v>
      </c>
      <c r="G36" s="208"/>
      <c r="H36" s="115"/>
    </row>
    <row r="37" spans="1:8" s="93" customFormat="1" ht="16">
      <c r="A37" s="283"/>
      <c r="B37" s="283"/>
      <c r="C37" s="284" t="s">
        <v>23</v>
      </c>
      <c r="D37" s="96"/>
      <c r="E37" s="96"/>
      <c r="F37" s="96"/>
      <c r="G37" s="96"/>
      <c r="H37" s="92"/>
    </row>
    <row r="38" spans="1:8" s="86" customFormat="1" ht="16">
      <c r="A38" s="285"/>
      <c r="B38" s="285"/>
      <c r="C38" s="93" t="s">
        <v>311</v>
      </c>
      <c r="D38" s="95"/>
      <c r="E38" s="89"/>
      <c r="F38" s="89"/>
      <c r="G38" s="89"/>
      <c r="H38" s="89"/>
    </row>
    <row r="39" spans="1:8" s="98" customFormat="1">
      <c r="A39" s="94"/>
      <c r="B39" s="94"/>
      <c r="C39" s="88"/>
      <c r="D39" s="89"/>
      <c r="E39" s="97"/>
      <c r="F39" s="97"/>
      <c r="G39" s="97"/>
      <c r="H39" s="97"/>
    </row>
  </sheetData>
  <mergeCells count="2">
    <mergeCell ref="H31:H35"/>
    <mergeCell ref="A1:G1"/>
  </mergeCells>
  <pageMargins left="0.7" right="0.7" top="0.75" bottom="0.75" header="0.3" footer="0.3"/>
  <pageSetup paperSize="5" scale="76" fitToHeight="0" orientation="portrait" horizontalDpi="4294967292" r:id="rId1"/>
  <rowBreaks count="1" manualBreakCount="1">
    <brk id="25" max="6"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4">
    <pageSetUpPr fitToPage="1"/>
  </sheetPr>
  <dimension ref="A1:P25"/>
  <sheetViews>
    <sheetView view="pageBreakPreview" zoomScale="114" zoomScaleSheetLayoutView="85" workbookViewId="0">
      <pane ySplit="2" topLeftCell="A6" activePane="bottomLeft" state="frozen"/>
      <selection pane="bottomLeft" activeCell="C14" sqref="C14"/>
    </sheetView>
  </sheetViews>
  <sheetFormatPr baseColWidth="10" defaultColWidth="9.1640625" defaultRowHeight="15"/>
  <cols>
    <col min="1" max="1" width="11.1640625" style="132" customWidth="1"/>
    <col min="2" max="2" width="9" style="133" bestFit="1" customWidth="1"/>
    <col min="3" max="3" width="59" style="118" customWidth="1"/>
    <col min="4" max="4" width="11.33203125" style="54" customWidth="1"/>
    <col min="5" max="5" width="8" style="54" customWidth="1"/>
    <col min="6" max="6" width="7" style="54" customWidth="1"/>
    <col min="7" max="7" width="7.5" style="54" customWidth="1"/>
    <col min="8" max="8" width="9.83203125" style="54" customWidth="1"/>
    <col min="9" max="9" width="7.6640625" style="54" customWidth="1"/>
    <col min="10" max="10" width="9.5" style="54" customWidth="1"/>
    <col min="11" max="11" width="7.1640625" style="54" customWidth="1"/>
    <col min="12" max="12" width="7.5" style="54" customWidth="1"/>
    <col min="13" max="13" width="6.6640625" style="54" customWidth="1"/>
    <col min="14" max="14" width="8.83203125" style="54" customWidth="1"/>
    <col min="15" max="15" width="6.6640625" style="54" customWidth="1"/>
    <col min="16" max="16" width="9.1640625" style="54"/>
    <col min="17" max="16384" width="9.1640625" style="118"/>
  </cols>
  <sheetData>
    <row r="1" spans="1:16" ht="24" customHeight="1">
      <c r="A1" s="721" t="s">
        <v>62</v>
      </c>
      <c r="B1" s="722"/>
      <c r="C1" s="722"/>
      <c r="D1" s="723"/>
      <c r="E1" s="227"/>
      <c r="F1" s="227"/>
      <c r="G1" s="227"/>
      <c r="H1" s="227"/>
      <c r="I1" s="227"/>
      <c r="J1" s="227"/>
      <c r="K1" s="227"/>
      <c r="L1" s="227"/>
      <c r="M1" s="227"/>
      <c r="N1" s="227"/>
      <c r="O1" s="134"/>
    </row>
    <row r="2" spans="1:16" s="123" customFormat="1" ht="55.5" customHeight="1">
      <c r="A2" s="228" t="s">
        <v>0</v>
      </c>
      <c r="B2" s="228" t="s">
        <v>1</v>
      </c>
      <c r="C2" s="228" t="s">
        <v>2</v>
      </c>
      <c r="D2" s="139" t="s">
        <v>1127</v>
      </c>
      <c r="E2" s="139" t="s">
        <v>3</v>
      </c>
      <c r="F2" s="139" t="s">
        <v>4</v>
      </c>
      <c r="G2" s="139" t="s">
        <v>5</v>
      </c>
      <c r="H2" s="139" t="s">
        <v>6</v>
      </c>
      <c r="I2" s="139" t="s">
        <v>7</v>
      </c>
      <c r="J2" s="139" t="s">
        <v>8</v>
      </c>
      <c r="K2" s="139" t="s">
        <v>9</v>
      </c>
      <c r="L2" s="139" t="s">
        <v>10</v>
      </c>
      <c r="M2" s="139" t="s">
        <v>11</v>
      </c>
      <c r="N2" s="139" t="s">
        <v>12</v>
      </c>
      <c r="O2" s="135"/>
      <c r="P2" s="55"/>
    </row>
    <row r="3" spans="1:16" ht="16">
      <c r="A3" s="293" t="s">
        <v>366</v>
      </c>
      <c r="B3" s="109" t="s">
        <v>23</v>
      </c>
      <c r="C3" s="294" t="s">
        <v>367</v>
      </c>
      <c r="D3" s="204">
        <f>SUM(E3:N3)</f>
        <v>0.1</v>
      </c>
      <c r="E3" s="90"/>
      <c r="F3" s="90">
        <v>0.1</v>
      </c>
      <c r="G3" s="90"/>
      <c r="H3" s="90"/>
      <c r="I3" s="90"/>
      <c r="J3" s="90"/>
      <c r="K3" s="90"/>
      <c r="L3" s="90"/>
      <c r="M3" s="90"/>
      <c r="N3" s="90"/>
    </row>
    <row r="4" spans="1:16" ht="32.25" customHeight="1">
      <c r="A4" s="295" t="s">
        <v>368</v>
      </c>
      <c r="B4" s="109" t="s">
        <v>23</v>
      </c>
      <c r="C4" s="296" t="s">
        <v>736</v>
      </c>
      <c r="D4" s="204">
        <f t="shared" ref="D4:D21" si="0">SUM(E4:N4)</f>
        <v>0.25</v>
      </c>
      <c r="E4" s="90"/>
      <c r="F4" s="90">
        <v>0.25</v>
      </c>
      <c r="G4" s="90"/>
      <c r="H4" s="90"/>
      <c r="I4" s="90"/>
      <c r="J4" s="90"/>
      <c r="K4" s="90"/>
      <c r="L4" s="90"/>
      <c r="M4" s="90"/>
      <c r="N4" s="90"/>
    </row>
    <row r="5" spans="1:16" ht="32.25" customHeight="1">
      <c r="A5" s="295" t="s">
        <v>369</v>
      </c>
      <c r="B5" s="109" t="s">
        <v>23</v>
      </c>
      <c r="C5" s="296" t="s">
        <v>737</v>
      </c>
      <c r="D5" s="204">
        <f t="shared" si="0"/>
        <v>0.5</v>
      </c>
      <c r="E5" s="90"/>
      <c r="F5" s="90">
        <v>0.5</v>
      </c>
      <c r="G5" s="90"/>
      <c r="H5" s="90"/>
      <c r="I5" s="90"/>
      <c r="J5" s="90"/>
      <c r="K5" s="90"/>
      <c r="L5" s="90"/>
      <c r="M5" s="90"/>
      <c r="N5" s="90"/>
    </row>
    <row r="6" spans="1:16" ht="30" customHeight="1">
      <c r="A6" s="295" t="s">
        <v>370</v>
      </c>
      <c r="B6" s="109" t="s">
        <v>23</v>
      </c>
      <c r="C6" s="296" t="s">
        <v>738</v>
      </c>
      <c r="D6" s="204">
        <f t="shared" si="0"/>
        <v>1.5999999999999999</v>
      </c>
      <c r="E6" s="90"/>
      <c r="F6" s="90"/>
      <c r="G6" s="90">
        <v>0.2</v>
      </c>
      <c r="H6" s="90">
        <v>0.2</v>
      </c>
      <c r="I6" s="90">
        <v>0.2</v>
      </c>
      <c r="J6" s="90">
        <v>0.2</v>
      </c>
      <c r="K6" s="90">
        <v>0.2</v>
      </c>
      <c r="L6" s="90">
        <v>0.2</v>
      </c>
      <c r="M6" s="90">
        <v>0.2</v>
      </c>
      <c r="N6" s="90">
        <v>0.2</v>
      </c>
    </row>
    <row r="7" spans="1:16" ht="35.25" customHeight="1">
      <c r="A7" s="295" t="s">
        <v>371</v>
      </c>
      <c r="B7" s="109" t="s">
        <v>23</v>
      </c>
      <c r="C7" s="296" t="s">
        <v>739</v>
      </c>
      <c r="D7" s="204">
        <f t="shared" si="0"/>
        <v>0.79999999999999993</v>
      </c>
      <c r="E7" s="90"/>
      <c r="F7" s="90"/>
      <c r="G7" s="90">
        <v>0.1</v>
      </c>
      <c r="H7" s="90">
        <v>0.1</v>
      </c>
      <c r="I7" s="90">
        <v>0.1</v>
      </c>
      <c r="J7" s="90">
        <v>0.1</v>
      </c>
      <c r="K7" s="90">
        <v>0.1</v>
      </c>
      <c r="L7" s="90">
        <v>0.1</v>
      </c>
      <c r="M7" s="90">
        <v>0.1</v>
      </c>
      <c r="N7" s="90">
        <v>0.1</v>
      </c>
    </row>
    <row r="8" spans="1:16" ht="18" customHeight="1">
      <c r="A8" s="295" t="s">
        <v>372</v>
      </c>
      <c r="B8" s="109" t="s">
        <v>23</v>
      </c>
      <c r="C8" s="296" t="s">
        <v>373</v>
      </c>
      <c r="D8" s="204">
        <f t="shared" si="0"/>
        <v>0.89999999999999991</v>
      </c>
      <c r="E8" s="90"/>
      <c r="F8" s="90">
        <v>0.1</v>
      </c>
      <c r="G8" s="90">
        <v>0.1</v>
      </c>
      <c r="H8" s="90">
        <v>0.1</v>
      </c>
      <c r="I8" s="90">
        <v>0.1</v>
      </c>
      <c r="J8" s="90">
        <v>0.1</v>
      </c>
      <c r="K8" s="90">
        <v>0.1</v>
      </c>
      <c r="L8" s="90">
        <v>0.1</v>
      </c>
      <c r="M8" s="90">
        <v>0.1</v>
      </c>
      <c r="N8" s="90">
        <v>0.1</v>
      </c>
    </row>
    <row r="9" spans="1:16" ht="18" customHeight="1">
      <c r="A9" s="295" t="s">
        <v>374</v>
      </c>
      <c r="B9" s="109" t="s">
        <v>23</v>
      </c>
      <c r="C9" s="296" t="s">
        <v>375</v>
      </c>
      <c r="D9" s="204">
        <f t="shared" si="0"/>
        <v>10.8</v>
      </c>
      <c r="E9" s="90">
        <v>10.8</v>
      </c>
      <c r="F9" s="90"/>
      <c r="G9" s="90"/>
      <c r="H9" s="90"/>
      <c r="I9" s="90"/>
      <c r="J9" s="90"/>
      <c r="K9" s="90"/>
      <c r="L9" s="90"/>
      <c r="M9" s="90"/>
      <c r="N9" s="90"/>
    </row>
    <row r="10" spans="1:16" ht="18" customHeight="1">
      <c r="A10" s="295" t="s">
        <v>1064</v>
      </c>
      <c r="B10" s="109" t="s">
        <v>23</v>
      </c>
      <c r="C10" s="296" t="s">
        <v>1065</v>
      </c>
      <c r="D10" s="204">
        <f t="shared" si="0"/>
        <v>0.2</v>
      </c>
      <c r="E10" s="90">
        <v>0.2</v>
      </c>
      <c r="F10" s="90"/>
      <c r="G10" s="90"/>
      <c r="H10" s="90"/>
      <c r="I10" s="90"/>
      <c r="J10" s="90"/>
      <c r="K10" s="90"/>
      <c r="L10" s="90"/>
      <c r="M10" s="90"/>
      <c r="N10" s="90"/>
    </row>
    <row r="11" spans="1:16" ht="18" customHeight="1">
      <c r="A11" s="295" t="s">
        <v>376</v>
      </c>
      <c r="B11" s="109" t="s">
        <v>23</v>
      </c>
      <c r="C11" s="296" t="s">
        <v>377</v>
      </c>
      <c r="D11" s="204">
        <f t="shared" si="0"/>
        <v>5.4</v>
      </c>
      <c r="E11" s="90">
        <v>5.4</v>
      </c>
      <c r="F11" s="90"/>
      <c r="G11" s="90"/>
      <c r="H11" s="90"/>
      <c r="I11" s="90"/>
      <c r="J11" s="90"/>
      <c r="K11" s="90"/>
      <c r="L11" s="90"/>
      <c r="M11" s="90"/>
      <c r="N11" s="90"/>
    </row>
    <row r="12" spans="1:16" ht="16">
      <c r="A12" s="295" t="s">
        <v>378</v>
      </c>
      <c r="B12" s="109" t="s">
        <v>23</v>
      </c>
      <c r="C12" s="296" t="s">
        <v>740</v>
      </c>
      <c r="D12" s="204">
        <f t="shared" si="0"/>
        <v>17.96</v>
      </c>
      <c r="E12" s="90">
        <v>17.96</v>
      </c>
      <c r="F12" s="90"/>
      <c r="G12" s="90"/>
      <c r="H12" s="90"/>
      <c r="I12" s="90"/>
      <c r="J12" s="90"/>
      <c r="K12" s="90"/>
      <c r="L12" s="90"/>
      <c r="M12" s="90"/>
      <c r="N12" s="90"/>
    </row>
    <row r="13" spans="1:16" ht="16">
      <c r="A13" s="295" t="s">
        <v>379</v>
      </c>
      <c r="B13" s="109" t="s">
        <v>23</v>
      </c>
      <c r="C13" s="296" t="s">
        <v>741</v>
      </c>
      <c r="D13" s="204">
        <f t="shared" si="0"/>
        <v>22.52</v>
      </c>
      <c r="E13" s="90">
        <v>22.52</v>
      </c>
      <c r="F13" s="90"/>
      <c r="G13" s="90"/>
      <c r="H13" s="90"/>
      <c r="I13" s="90"/>
      <c r="J13" s="90"/>
      <c r="K13" s="90"/>
      <c r="L13" s="90"/>
      <c r="M13" s="90"/>
      <c r="N13" s="90"/>
    </row>
    <row r="14" spans="1:16" ht="45">
      <c r="A14" s="295" t="s">
        <v>380</v>
      </c>
      <c r="B14" s="109" t="s">
        <v>23</v>
      </c>
      <c r="C14" s="296" t="s">
        <v>389</v>
      </c>
      <c r="D14" s="204">
        <f t="shared" si="0"/>
        <v>2.5499999999999998</v>
      </c>
      <c r="E14" s="90">
        <v>2.5499999999999998</v>
      </c>
      <c r="F14" s="90"/>
      <c r="G14" s="90"/>
      <c r="H14" s="90"/>
      <c r="I14" s="90"/>
      <c r="J14" s="90"/>
      <c r="K14" s="90"/>
      <c r="L14" s="90"/>
      <c r="M14" s="90"/>
      <c r="N14" s="90"/>
    </row>
    <row r="15" spans="1:16" ht="16">
      <c r="A15" s="295" t="s">
        <v>381</v>
      </c>
      <c r="B15" s="109" t="s">
        <v>23</v>
      </c>
      <c r="C15" s="296" t="s">
        <v>742</v>
      </c>
      <c r="D15" s="204">
        <f t="shared" si="0"/>
        <v>1.86</v>
      </c>
      <c r="E15" s="90">
        <v>1.86</v>
      </c>
      <c r="F15" s="90"/>
      <c r="G15" s="90"/>
      <c r="H15" s="90"/>
      <c r="I15" s="90"/>
      <c r="J15" s="90"/>
      <c r="K15" s="90"/>
      <c r="L15" s="90"/>
      <c r="M15" s="90"/>
      <c r="N15" s="90"/>
    </row>
    <row r="16" spans="1:16" ht="16">
      <c r="A16" s="295" t="s">
        <v>382</v>
      </c>
      <c r="B16" s="109" t="s">
        <v>23</v>
      </c>
      <c r="C16" s="296" t="s">
        <v>743</v>
      </c>
      <c r="D16" s="204">
        <f t="shared" si="0"/>
        <v>0.9</v>
      </c>
      <c r="E16" s="90">
        <v>0.9</v>
      </c>
      <c r="F16" s="90"/>
      <c r="G16" s="90"/>
      <c r="H16" s="90"/>
      <c r="I16" s="90"/>
      <c r="J16" s="90"/>
      <c r="K16" s="90"/>
      <c r="L16" s="90"/>
      <c r="M16" s="90"/>
      <c r="N16" s="90"/>
    </row>
    <row r="17" spans="1:16" ht="16">
      <c r="A17" s="293" t="s">
        <v>1115</v>
      </c>
      <c r="B17" s="109" t="s">
        <v>311</v>
      </c>
      <c r="C17" s="297" t="s">
        <v>744</v>
      </c>
      <c r="D17" s="204">
        <f t="shared" si="0"/>
        <v>0.5</v>
      </c>
      <c r="E17" s="90">
        <v>0.5</v>
      </c>
      <c r="F17" s="90"/>
      <c r="G17" s="90"/>
      <c r="H17" s="90"/>
      <c r="I17" s="90"/>
      <c r="J17" s="90"/>
      <c r="K17" s="90"/>
      <c r="L17" s="90"/>
      <c r="M17" s="90"/>
      <c r="N17" s="90"/>
    </row>
    <row r="18" spans="1:16" s="292" customFormat="1" ht="30">
      <c r="A18" s="298" t="s">
        <v>383</v>
      </c>
      <c r="B18" s="109" t="s">
        <v>23</v>
      </c>
      <c r="C18" s="299" t="s">
        <v>388</v>
      </c>
      <c r="D18" s="204">
        <f t="shared" si="0"/>
        <v>1.7999999999999998</v>
      </c>
      <c r="E18" s="592">
        <v>0</v>
      </c>
      <c r="F18" s="592">
        <v>0.2</v>
      </c>
      <c r="G18" s="592">
        <v>0.2</v>
      </c>
      <c r="H18" s="592">
        <v>0.2</v>
      </c>
      <c r="I18" s="592">
        <v>0.2</v>
      </c>
      <c r="J18" s="592">
        <v>0.2</v>
      </c>
      <c r="K18" s="592">
        <v>0.2</v>
      </c>
      <c r="L18" s="592">
        <v>0.2</v>
      </c>
      <c r="M18" s="592">
        <v>0.2</v>
      </c>
      <c r="N18" s="592">
        <v>0.2</v>
      </c>
      <c r="O18" s="291"/>
      <c r="P18" s="291"/>
    </row>
    <row r="19" spans="1:16" ht="14.25" customHeight="1">
      <c r="A19" s="295" t="s">
        <v>439</v>
      </c>
      <c r="B19" s="109" t="s">
        <v>23</v>
      </c>
      <c r="C19" s="296" t="s">
        <v>384</v>
      </c>
      <c r="D19" s="204">
        <f t="shared" si="0"/>
        <v>0.9</v>
      </c>
      <c r="E19" s="90">
        <v>0.9</v>
      </c>
      <c r="F19" s="90"/>
      <c r="G19" s="90"/>
      <c r="H19" s="90"/>
      <c r="I19" s="90"/>
      <c r="J19" s="90"/>
      <c r="K19" s="90"/>
      <c r="L19" s="90"/>
      <c r="M19" s="90"/>
      <c r="N19" s="90"/>
    </row>
    <row r="20" spans="1:16" ht="14.25" customHeight="1">
      <c r="A20" s="295" t="s">
        <v>385</v>
      </c>
      <c r="B20" s="109" t="s">
        <v>23</v>
      </c>
      <c r="C20" s="296" t="s">
        <v>386</v>
      </c>
      <c r="D20" s="204">
        <f t="shared" si="0"/>
        <v>1.77</v>
      </c>
      <c r="E20" s="90">
        <v>1.77</v>
      </c>
      <c r="F20" s="90"/>
      <c r="G20" s="90"/>
      <c r="H20" s="90"/>
      <c r="I20" s="90"/>
      <c r="J20" s="90"/>
      <c r="K20" s="90"/>
      <c r="L20" s="90"/>
      <c r="M20" s="90"/>
      <c r="N20" s="90"/>
    </row>
    <row r="21" spans="1:16" ht="15" customHeight="1">
      <c r="A21" s="293" t="s">
        <v>440</v>
      </c>
      <c r="B21" s="109" t="s">
        <v>23</v>
      </c>
      <c r="C21" s="294" t="s">
        <v>387</v>
      </c>
      <c r="D21" s="204">
        <f t="shared" si="0"/>
        <v>1.63</v>
      </c>
      <c r="E21" s="592">
        <v>1.63</v>
      </c>
      <c r="F21" s="592"/>
      <c r="G21" s="592"/>
      <c r="H21" s="592"/>
      <c r="I21" s="592"/>
      <c r="J21" s="592"/>
      <c r="K21" s="592"/>
      <c r="L21" s="592"/>
      <c r="M21" s="592"/>
      <c r="N21" s="592"/>
    </row>
    <row r="22" spans="1:16">
      <c r="A22" s="298"/>
      <c r="B22" s="109"/>
      <c r="C22" s="297"/>
      <c r="D22" s="204"/>
      <c r="E22" s="90"/>
      <c r="F22" s="90"/>
      <c r="G22" s="90"/>
      <c r="H22" s="90"/>
      <c r="I22" s="90"/>
      <c r="J22" s="90"/>
      <c r="K22" s="90"/>
      <c r="L22" s="90"/>
      <c r="M22" s="90"/>
      <c r="N22" s="90"/>
    </row>
    <row r="23" spans="1:16" s="144" customFormat="1">
      <c r="A23" s="704" t="s">
        <v>17</v>
      </c>
      <c r="B23" s="704"/>
      <c r="C23" s="704"/>
      <c r="D23" s="83">
        <f t="shared" ref="D23:N23" si="1">SUM(D3:D22)</f>
        <v>72.94</v>
      </c>
      <c r="E23" s="156">
        <f t="shared" si="1"/>
        <v>66.989999999999981</v>
      </c>
      <c r="F23" s="83">
        <f t="shared" si="1"/>
        <v>1.1499999999999999</v>
      </c>
      <c r="G23" s="83">
        <f t="shared" si="1"/>
        <v>0.60000000000000009</v>
      </c>
      <c r="H23" s="83">
        <f t="shared" si="1"/>
        <v>0.60000000000000009</v>
      </c>
      <c r="I23" s="83">
        <f t="shared" si="1"/>
        <v>0.60000000000000009</v>
      </c>
      <c r="J23" s="83">
        <f t="shared" si="1"/>
        <v>0.60000000000000009</v>
      </c>
      <c r="K23" s="83">
        <f t="shared" si="1"/>
        <v>0.60000000000000009</v>
      </c>
      <c r="L23" s="83">
        <f t="shared" si="1"/>
        <v>0.60000000000000009</v>
      </c>
      <c r="M23" s="83">
        <f t="shared" si="1"/>
        <v>0.60000000000000009</v>
      </c>
      <c r="N23" s="83">
        <f t="shared" si="1"/>
        <v>0.60000000000000009</v>
      </c>
      <c r="O23" s="67"/>
      <c r="P23" s="85"/>
    </row>
    <row r="24" spans="1:16" s="141" customFormat="1" ht="16">
      <c r="A24" s="192"/>
      <c r="B24" s="150"/>
      <c r="C24" s="192" t="s">
        <v>23</v>
      </c>
      <c r="D24" s="83">
        <f>D23-D25</f>
        <v>72.44</v>
      </c>
      <c r="E24" s="83">
        <f t="shared" ref="E24:N24" si="2">E23-E25</f>
        <v>66.489999999999981</v>
      </c>
      <c r="F24" s="83">
        <f t="shared" si="2"/>
        <v>1.1499999999999999</v>
      </c>
      <c r="G24" s="83">
        <f t="shared" si="2"/>
        <v>0.60000000000000009</v>
      </c>
      <c r="H24" s="83">
        <f t="shared" si="2"/>
        <v>0.60000000000000009</v>
      </c>
      <c r="I24" s="83">
        <f t="shared" si="2"/>
        <v>0.60000000000000009</v>
      </c>
      <c r="J24" s="83">
        <f t="shared" si="2"/>
        <v>0.60000000000000009</v>
      </c>
      <c r="K24" s="83">
        <f t="shared" si="2"/>
        <v>0.60000000000000009</v>
      </c>
      <c r="L24" s="83">
        <f t="shared" si="2"/>
        <v>0.60000000000000009</v>
      </c>
      <c r="M24" s="83">
        <f t="shared" si="2"/>
        <v>0.60000000000000009</v>
      </c>
      <c r="N24" s="83">
        <f t="shared" si="2"/>
        <v>0.60000000000000009</v>
      </c>
      <c r="O24" s="71"/>
      <c r="P24" s="71"/>
    </row>
    <row r="25" spans="1:16" s="141" customFormat="1" ht="16">
      <c r="A25" s="192"/>
      <c r="B25" s="150"/>
      <c r="C25" s="192" t="s">
        <v>311</v>
      </c>
      <c r="D25" s="83">
        <f>D17</f>
        <v>0.5</v>
      </c>
      <c r="E25" s="83">
        <f t="shared" ref="E25:N25" si="3">E17</f>
        <v>0.5</v>
      </c>
      <c r="F25" s="83">
        <f t="shared" si="3"/>
        <v>0</v>
      </c>
      <c r="G25" s="83">
        <f t="shared" si="3"/>
        <v>0</v>
      </c>
      <c r="H25" s="83">
        <f t="shared" si="3"/>
        <v>0</v>
      </c>
      <c r="I25" s="83">
        <f t="shared" si="3"/>
        <v>0</v>
      </c>
      <c r="J25" s="83">
        <f t="shared" si="3"/>
        <v>0</v>
      </c>
      <c r="K25" s="83">
        <f t="shared" si="3"/>
        <v>0</v>
      </c>
      <c r="L25" s="83">
        <f t="shared" si="3"/>
        <v>0</v>
      </c>
      <c r="M25" s="83">
        <f t="shared" si="3"/>
        <v>0</v>
      </c>
      <c r="N25" s="83">
        <f t="shared" si="3"/>
        <v>0</v>
      </c>
      <c r="O25" s="71"/>
      <c r="P25" s="71"/>
    </row>
  </sheetData>
  <mergeCells count="2">
    <mergeCell ref="A23:C23"/>
    <mergeCell ref="A1:D1"/>
  </mergeCells>
  <pageMargins left="0.7" right="0.7" top="0.75" bottom="0.75" header="0.3" footer="0.3"/>
  <pageSetup paperSize="5" scale="50" fitToHeight="3" orientation="portrait" horizontalDpi="4294967292"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5">
    <pageSetUpPr fitToPage="1"/>
  </sheetPr>
  <dimension ref="A1:I24"/>
  <sheetViews>
    <sheetView view="pageBreakPreview" zoomScale="114" zoomScaleSheetLayoutView="85" workbookViewId="0">
      <pane ySplit="2" topLeftCell="A3" activePane="bottomLeft" state="frozen"/>
      <selection activeCell="J8" sqref="J8"/>
      <selection pane="bottomLeft" activeCell="J8" sqref="J8"/>
    </sheetView>
  </sheetViews>
  <sheetFormatPr baseColWidth="10" defaultColWidth="9.1640625" defaultRowHeight="15"/>
  <cols>
    <col min="1" max="1" width="11.1640625" style="132" customWidth="1"/>
    <col min="2" max="2" width="9" style="133" bestFit="1" customWidth="1"/>
    <col min="3" max="3" width="21.5" style="118" customWidth="1"/>
    <col min="4" max="6" width="10.5" style="54" customWidth="1"/>
    <col min="7" max="7" width="30.5" style="54" customWidth="1"/>
    <col min="8" max="8" width="6.6640625" style="54" customWidth="1"/>
    <col min="9" max="9" width="9.1640625" style="54"/>
    <col min="10" max="16384" width="9.1640625" style="118"/>
  </cols>
  <sheetData>
    <row r="1" spans="1:9" ht="24" customHeight="1">
      <c r="A1" s="721" t="s">
        <v>1152</v>
      </c>
      <c r="B1" s="722"/>
      <c r="C1" s="722"/>
      <c r="D1" s="722"/>
      <c r="E1" s="722"/>
      <c r="F1" s="722"/>
      <c r="G1" s="723"/>
      <c r="H1" s="134"/>
    </row>
    <row r="2" spans="1:9" s="123" customFormat="1" ht="55.5" customHeight="1">
      <c r="A2" s="403" t="s">
        <v>0</v>
      </c>
      <c r="B2" s="403" t="s">
        <v>1</v>
      </c>
      <c r="C2" s="511" t="s">
        <v>2</v>
      </c>
      <c r="D2" s="139" t="s">
        <v>1127</v>
      </c>
      <c r="E2" s="69" t="s">
        <v>1133</v>
      </c>
      <c r="F2" s="69" t="s">
        <v>1134</v>
      </c>
      <c r="G2" s="69" t="s">
        <v>1131</v>
      </c>
      <c r="H2" s="135"/>
      <c r="I2" s="55"/>
    </row>
    <row r="3" spans="1:9" ht="48">
      <c r="A3" s="293" t="s">
        <v>366</v>
      </c>
      <c r="B3" s="109" t="s">
        <v>23</v>
      </c>
      <c r="C3" s="299" t="s">
        <v>367</v>
      </c>
      <c r="D3" s="208">
        <f>SUM(E3:F3)</f>
        <v>0.1</v>
      </c>
      <c r="E3" s="90"/>
      <c r="F3" s="90">
        <v>0.1</v>
      </c>
      <c r="G3" s="90" t="s">
        <v>1396</v>
      </c>
    </row>
    <row r="4" spans="1:9" ht="96">
      <c r="A4" s="295" t="s">
        <v>368</v>
      </c>
      <c r="B4" s="109" t="s">
        <v>23</v>
      </c>
      <c r="C4" s="296" t="s">
        <v>736</v>
      </c>
      <c r="D4" s="208">
        <f t="shared" ref="D4:D21" si="0">SUM(E4:F4)</f>
        <v>0.25</v>
      </c>
      <c r="E4" s="90"/>
      <c r="F4" s="90">
        <v>0.25</v>
      </c>
      <c r="G4" s="90" t="s">
        <v>1692</v>
      </c>
    </row>
    <row r="5" spans="1:9" ht="48">
      <c r="A5" s="295" t="s">
        <v>369</v>
      </c>
      <c r="B5" s="109" t="s">
        <v>23</v>
      </c>
      <c r="C5" s="296" t="s">
        <v>737</v>
      </c>
      <c r="D5" s="208">
        <f t="shared" si="0"/>
        <v>0.5</v>
      </c>
      <c r="E5" s="90"/>
      <c r="F5" s="90">
        <v>0.5</v>
      </c>
      <c r="G5" s="90" t="s">
        <v>1397</v>
      </c>
    </row>
    <row r="6" spans="1:9" ht="45">
      <c r="A6" s="295" t="s">
        <v>370</v>
      </c>
      <c r="B6" s="109" t="s">
        <v>23</v>
      </c>
      <c r="C6" s="296" t="s">
        <v>738</v>
      </c>
      <c r="D6" s="208">
        <f t="shared" si="0"/>
        <v>1.6</v>
      </c>
      <c r="E6" s="90"/>
      <c r="F6" s="90">
        <v>1.6</v>
      </c>
      <c r="G6" s="90" t="s">
        <v>1398</v>
      </c>
    </row>
    <row r="7" spans="1:9" ht="48">
      <c r="A7" s="295" t="s">
        <v>371</v>
      </c>
      <c r="B7" s="109" t="s">
        <v>23</v>
      </c>
      <c r="C7" s="296" t="s">
        <v>739</v>
      </c>
      <c r="D7" s="208">
        <f t="shared" si="0"/>
        <v>0.8</v>
      </c>
      <c r="E7" s="90"/>
      <c r="F7" s="90">
        <v>0.8</v>
      </c>
      <c r="G7" s="90" t="s">
        <v>1399</v>
      </c>
    </row>
    <row r="8" spans="1:9" ht="48">
      <c r="A8" s="295" t="s">
        <v>372</v>
      </c>
      <c r="B8" s="109" t="s">
        <v>23</v>
      </c>
      <c r="C8" s="296" t="s">
        <v>373</v>
      </c>
      <c r="D8" s="208">
        <f t="shared" si="0"/>
        <v>0.9</v>
      </c>
      <c r="E8" s="90"/>
      <c r="F8" s="90">
        <v>0.9</v>
      </c>
      <c r="G8" s="90" t="s">
        <v>1400</v>
      </c>
    </row>
    <row r="9" spans="1:9" ht="80">
      <c r="A9" s="295" t="s">
        <v>374</v>
      </c>
      <c r="B9" s="109" t="s">
        <v>23</v>
      </c>
      <c r="C9" s="296" t="s">
        <v>375</v>
      </c>
      <c r="D9" s="208">
        <f t="shared" si="0"/>
        <v>10.8</v>
      </c>
      <c r="E9" s="90">
        <v>8.3800000000000008</v>
      </c>
      <c r="F9" s="592">
        <v>2.42</v>
      </c>
      <c r="G9" s="90" t="s">
        <v>1401</v>
      </c>
    </row>
    <row r="10" spans="1:9" ht="64">
      <c r="A10" s="295" t="s">
        <v>1064</v>
      </c>
      <c r="B10" s="109" t="s">
        <v>23</v>
      </c>
      <c r="C10" s="296" t="s">
        <v>1065</v>
      </c>
      <c r="D10" s="208">
        <f t="shared" si="0"/>
        <v>0.2</v>
      </c>
      <c r="E10" s="90"/>
      <c r="F10" s="90">
        <v>0.2</v>
      </c>
      <c r="G10" s="90" t="s">
        <v>1402</v>
      </c>
    </row>
    <row r="11" spans="1:9" ht="45">
      <c r="A11" s="295" t="s">
        <v>376</v>
      </c>
      <c r="B11" s="109" t="s">
        <v>23</v>
      </c>
      <c r="C11" s="296" t="s">
        <v>377</v>
      </c>
      <c r="D11" s="208">
        <f t="shared" si="0"/>
        <v>5.4</v>
      </c>
      <c r="E11" s="90">
        <v>5.4</v>
      </c>
      <c r="F11" s="90"/>
      <c r="G11" s="90" t="s">
        <v>1403</v>
      </c>
    </row>
    <row r="12" spans="1:9" ht="80">
      <c r="A12" s="295" t="s">
        <v>378</v>
      </c>
      <c r="B12" s="109" t="s">
        <v>23</v>
      </c>
      <c r="C12" s="296" t="s">
        <v>740</v>
      </c>
      <c r="D12" s="208">
        <f t="shared" si="0"/>
        <v>17.96</v>
      </c>
      <c r="E12" s="90">
        <v>17.96</v>
      </c>
      <c r="F12" s="90"/>
      <c r="G12" s="90" t="s">
        <v>1404</v>
      </c>
    </row>
    <row r="13" spans="1:9" ht="32">
      <c r="A13" s="295" t="s">
        <v>379</v>
      </c>
      <c r="B13" s="109" t="s">
        <v>23</v>
      </c>
      <c r="C13" s="296" t="s">
        <v>741</v>
      </c>
      <c r="D13" s="208">
        <f t="shared" si="0"/>
        <v>22.52</v>
      </c>
      <c r="E13" s="592">
        <v>22.52</v>
      </c>
      <c r="F13" s="90"/>
      <c r="G13" s="90" t="s">
        <v>1405</v>
      </c>
    </row>
    <row r="14" spans="1:9" ht="135">
      <c r="A14" s="295" t="s">
        <v>380</v>
      </c>
      <c r="B14" s="109" t="s">
        <v>23</v>
      </c>
      <c r="C14" s="296" t="s">
        <v>389</v>
      </c>
      <c r="D14" s="208">
        <f t="shared" si="0"/>
        <v>2.5499999999999998</v>
      </c>
      <c r="E14" s="90"/>
      <c r="F14" s="90">
        <v>2.5499999999999998</v>
      </c>
      <c r="G14" s="90" t="s">
        <v>1406</v>
      </c>
    </row>
    <row r="15" spans="1:9" ht="32">
      <c r="A15" s="295" t="s">
        <v>381</v>
      </c>
      <c r="B15" s="109" t="s">
        <v>23</v>
      </c>
      <c r="C15" s="296" t="s">
        <v>742</v>
      </c>
      <c r="D15" s="208">
        <f t="shared" si="0"/>
        <v>1.86</v>
      </c>
      <c r="E15" s="90"/>
      <c r="F15" s="592">
        <v>1.86</v>
      </c>
      <c r="G15" s="90" t="s">
        <v>1407</v>
      </c>
    </row>
    <row r="16" spans="1:9" ht="45">
      <c r="A16" s="295" t="s">
        <v>382</v>
      </c>
      <c r="B16" s="109" t="s">
        <v>23</v>
      </c>
      <c r="C16" s="296" t="s">
        <v>743</v>
      </c>
      <c r="D16" s="208">
        <f t="shared" si="0"/>
        <v>0.9</v>
      </c>
      <c r="E16" s="90">
        <v>0</v>
      </c>
      <c r="F16" s="592">
        <v>0.9</v>
      </c>
      <c r="G16" s="90" t="s">
        <v>1408</v>
      </c>
    </row>
    <row r="17" spans="1:9" ht="60">
      <c r="A17" s="293" t="s">
        <v>1115</v>
      </c>
      <c r="B17" s="109" t="s">
        <v>311</v>
      </c>
      <c r="C17" s="562" t="s">
        <v>744</v>
      </c>
      <c r="D17" s="208">
        <f t="shared" si="0"/>
        <v>0.5</v>
      </c>
      <c r="E17" s="90"/>
      <c r="F17" s="90">
        <v>0.5</v>
      </c>
      <c r="G17" s="90" t="s">
        <v>1409</v>
      </c>
    </row>
    <row r="18" spans="1:9" s="292" customFormat="1" ht="60">
      <c r="A18" s="298" t="s">
        <v>383</v>
      </c>
      <c r="B18" s="109" t="s">
        <v>23</v>
      </c>
      <c r="C18" s="299" t="s">
        <v>388</v>
      </c>
      <c r="D18" s="208">
        <f t="shared" si="0"/>
        <v>1.8</v>
      </c>
      <c r="E18" s="90">
        <v>1.8</v>
      </c>
      <c r="F18" s="90"/>
      <c r="G18" s="90" t="s">
        <v>1410</v>
      </c>
      <c r="H18" s="291"/>
      <c r="I18" s="291"/>
    </row>
    <row r="19" spans="1:9" ht="45">
      <c r="A19" s="295" t="s">
        <v>439</v>
      </c>
      <c r="B19" s="109" t="s">
        <v>23</v>
      </c>
      <c r="C19" s="296" t="s">
        <v>384</v>
      </c>
      <c r="D19" s="208">
        <f t="shared" si="0"/>
        <v>0.9</v>
      </c>
      <c r="E19" s="90">
        <v>0.9</v>
      </c>
      <c r="F19" s="90"/>
      <c r="G19" s="90" t="s">
        <v>1411</v>
      </c>
    </row>
    <row r="20" spans="1:9" ht="128">
      <c r="A20" s="295" t="s">
        <v>385</v>
      </c>
      <c r="B20" s="109" t="s">
        <v>23</v>
      </c>
      <c r="C20" s="296" t="s">
        <v>386</v>
      </c>
      <c r="D20" s="208">
        <f t="shared" si="0"/>
        <v>1.77</v>
      </c>
      <c r="E20" s="90">
        <v>0.77</v>
      </c>
      <c r="F20" s="592">
        <v>1</v>
      </c>
      <c r="G20" s="90" t="s">
        <v>1693</v>
      </c>
    </row>
    <row r="21" spans="1:9" ht="45">
      <c r="A21" s="293" t="s">
        <v>440</v>
      </c>
      <c r="B21" s="109" t="s">
        <v>23</v>
      </c>
      <c r="C21" s="299" t="s">
        <v>387</v>
      </c>
      <c r="D21" s="208">
        <f t="shared" si="0"/>
        <v>1.63</v>
      </c>
      <c r="E21" s="90">
        <v>0.63</v>
      </c>
      <c r="F21" s="592">
        <v>1</v>
      </c>
      <c r="G21" s="90" t="s">
        <v>1694</v>
      </c>
    </row>
    <row r="22" spans="1:9" s="144" customFormat="1">
      <c r="A22" s="704" t="s">
        <v>17</v>
      </c>
      <c r="B22" s="704"/>
      <c r="C22" s="704"/>
      <c r="D22" s="83">
        <f>SUM(D3:D21)</f>
        <v>72.94</v>
      </c>
      <c r="E22" s="156">
        <f>SUM(E3:E21)</f>
        <v>58.360000000000007</v>
      </c>
      <c r="F22" s="83">
        <f>SUM(F3:F21)</f>
        <v>14.58</v>
      </c>
      <c r="G22" s="83"/>
      <c r="H22" s="67"/>
      <c r="I22" s="85"/>
    </row>
    <row r="23" spans="1:9" s="141" customFormat="1" ht="16">
      <c r="A23" s="398"/>
      <c r="B23" s="150"/>
      <c r="C23" s="507" t="s">
        <v>23</v>
      </c>
      <c r="D23" s="83">
        <f>D22-D24</f>
        <v>72.44</v>
      </c>
      <c r="E23" s="83">
        <f t="shared" ref="E23:F23" si="1">E22-E24</f>
        <v>58.360000000000007</v>
      </c>
      <c r="F23" s="83">
        <f t="shared" si="1"/>
        <v>14.08</v>
      </c>
      <c r="G23" s="83"/>
      <c r="H23" s="71"/>
      <c r="I23" s="71"/>
    </row>
    <row r="24" spans="1:9" s="141" customFormat="1" ht="16">
      <c r="A24" s="398"/>
      <c r="B24" s="150"/>
      <c r="C24" s="507" t="s">
        <v>311</v>
      </c>
      <c r="D24" s="83">
        <f>D17</f>
        <v>0.5</v>
      </c>
      <c r="E24" s="83">
        <f>E17</f>
        <v>0</v>
      </c>
      <c r="F24" s="83">
        <f>F17</f>
        <v>0.5</v>
      </c>
      <c r="G24" s="83"/>
      <c r="H24" s="71"/>
      <c r="I24" s="71"/>
    </row>
  </sheetData>
  <mergeCells count="2">
    <mergeCell ref="A22:C22"/>
    <mergeCell ref="A1:G1"/>
  </mergeCells>
  <pageMargins left="0.7" right="0.7" top="0.75" bottom="0.75" header="0.3" footer="0.3"/>
  <pageSetup paperSize="5" scale="82" fitToHeight="8" orientation="portrait" horizontalDpi="4294967292"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6">
    <pageSetUpPr fitToPage="1"/>
  </sheetPr>
  <dimension ref="A1:O12"/>
  <sheetViews>
    <sheetView workbookViewId="0">
      <pane xSplit="3" ySplit="2" topLeftCell="D3" activePane="bottomRight" state="frozen"/>
      <selection pane="topRight"/>
      <selection pane="bottomLeft"/>
      <selection pane="bottomRight" activeCell="G5" sqref="G5"/>
    </sheetView>
  </sheetViews>
  <sheetFormatPr baseColWidth="10" defaultColWidth="9.1640625" defaultRowHeight="15"/>
  <cols>
    <col min="1" max="1" width="10.1640625" style="133" bestFit="1" customWidth="1"/>
    <col min="2" max="2" width="9" style="133" customWidth="1"/>
    <col min="3" max="3" width="41.6640625" style="118" customWidth="1"/>
    <col min="4" max="4" width="12.1640625" style="56" customWidth="1"/>
    <col min="5" max="14" width="12.1640625" style="54" customWidth="1"/>
    <col min="15" max="15" width="9.1640625" style="54"/>
    <col min="16" max="16384" width="9.1640625" style="118"/>
  </cols>
  <sheetData>
    <row r="1" spans="1:15" ht="24" customHeight="1">
      <c r="A1" s="705" t="s">
        <v>63</v>
      </c>
      <c r="B1" s="706"/>
      <c r="C1" s="706"/>
      <c r="D1" s="706"/>
      <c r="E1" s="211"/>
      <c r="F1" s="211"/>
      <c r="G1" s="211"/>
      <c r="H1" s="211"/>
      <c r="I1" s="211"/>
      <c r="J1" s="211"/>
      <c r="K1" s="211"/>
      <c r="L1" s="211"/>
      <c r="M1" s="211"/>
      <c r="N1" s="211"/>
    </row>
    <row r="2" spans="1:15" s="123" customFormat="1" ht="55.5" customHeight="1">
      <c r="A2" s="212" t="s">
        <v>0</v>
      </c>
      <c r="B2" s="213" t="s">
        <v>1</v>
      </c>
      <c r="C2" s="213" t="s">
        <v>2</v>
      </c>
      <c r="D2" s="214" t="s">
        <v>1127</v>
      </c>
      <c r="E2" s="214" t="s">
        <v>3</v>
      </c>
      <c r="F2" s="215" t="s">
        <v>4</v>
      </c>
      <c r="G2" s="215" t="s">
        <v>5</v>
      </c>
      <c r="H2" s="215" t="s">
        <v>6</v>
      </c>
      <c r="I2" s="215" t="s">
        <v>7</v>
      </c>
      <c r="J2" s="215" t="s">
        <v>8</v>
      </c>
      <c r="K2" s="215" t="s">
        <v>9</v>
      </c>
      <c r="L2" s="215" t="s">
        <v>10</v>
      </c>
      <c r="M2" s="215" t="s">
        <v>11</v>
      </c>
      <c r="N2" s="215" t="s">
        <v>12</v>
      </c>
      <c r="O2" s="55"/>
    </row>
    <row r="3" spans="1:15" ht="32">
      <c r="A3" s="142" t="s">
        <v>725</v>
      </c>
      <c r="B3" s="216" t="s">
        <v>311</v>
      </c>
      <c r="C3" s="142" t="s">
        <v>720</v>
      </c>
      <c r="D3" s="83">
        <f>SUM(E3:N3)</f>
        <v>21.86</v>
      </c>
      <c r="E3" s="61">
        <v>21.86</v>
      </c>
      <c r="F3" s="300"/>
      <c r="G3" s="300"/>
      <c r="H3" s="300"/>
      <c r="I3" s="300"/>
      <c r="J3" s="300"/>
      <c r="K3" s="300"/>
      <c r="L3" s="300"/>
      <c r="M3" s="300"/>
      <c r="N3" s="300"/>
    </row>
    <row r="4" spans="1:15" ht="17">
      <c r="A4" s="237" t="s">
        <v>721</v>
      </c>
      <c r="B4" s="216" t="s">
        <v>311</v>
      </c>
      <c r="C4" s="143" t="s">
        <v>707</v>
      </c>
      <c r="D4" s="83">
        <f t="shared" ref="D4:D6" si="0">SUM(E4:N4)</f>
        <v>1.21</v>
      </c>
      <c r="E4" s="61">
        <v>1.21</v>
      </c>
      <c r="F4" s="300"/>
      <c r="G4" s="300"/>
      <c r="H4" s="300"/>
      <c r="I4" s="300"/>
      <c r="J4" s="300"/>
      <c r="K4" s="300"/>
      <c r="L4" s="300"/>
      <c r="M4" s="300"/>
      <c r="N4" s="300"/>
    </row>
    <row r="5" spans="1:15" ht="17">
      <c r="A5" s="237" t="s">
        <v>722</v>
      </c>
      <c r="B5" s="216" t="s">
        <v>311</v>
      </c>
      <c r="C5" s="207" t="s">
        <v>723</v>
      </c>
      <c r="D5" s="83">
        <f t="shared" si="0"/>
        <v>1.03</v>
      </c>
      <c r="E5" s="61">
        <v>1.03</v>
      </c>
      <c r="F5" s="300"/>
      <c r="G5" s="300"/>
      <c r="H5" s="300"/>
      <c r="I5" s="300"/>
      <c r="J5" s="300"/>
      <c r="K5" s="300"/>
      <c r="L5" s="300"/>
      <c r="M5" s="300"/>
      <c r="N5" s="300"/>
    </row>
    <row r="6" spans="1:15" ht="17">
      <c r="A6" s="237" t="s">
        <v>726</v>
      </c>
      <c r="B6" s="216" t="s">
        <v>23</v>
      </c>
      <c r="C6" s="207" t="s">
        <v>724</v>
      </c>
      <c r="D6" s="83">
        <f t="shared" si="0"/>
        <v>1.92</v>
      </c>
      <c r="E6" s="147">
        <v>1.92</v>
      </c>
      <c r="F6" s="300"/>
      <c r="G6" s="300"/>
      <c r="H6" s="300"/>
      <c r="I6" s="300"/>
      <c r="J6" s="300"/>
      <c r="K6" s="300"/>
      <c r="L6" s="300"/>
      <c r="M6" s="300"/>
      <c r="N6" s="300"/>
    </row>
    <row r="7" spans="1:15" s="304" customFormat="1" ht="21" customHeight="1">
      <c r="A7" s="734" t="s">
        <v>17</v>
      </c>
      <c r="B7" s="734"/>
      <c r="C7" s="734"/>
      <c r="D7" s="301">
        <f t="shared" ref="D7:N7" si="1">SUM(D3:D6)</f>
        <v>26.020000000000003</v>
      </c>
      <c r="E7" s="302">
        <f t="shared" si="1"/>
        <v>26.020000000000003</v>
      </c>
      <c r="F7" s="303">
        <f t="shared" si="1"/>
        <v>0</v>
      </c>
      <c r="G7" s="303">
        <f t="shared" si="1"/>
        <v>0</v>
      </c>
      <c r="H7" s="303">
        <f t="shared" si="1"/>
        <v>0</v>
      </c>
      <c r="I7" s="303">
        <f t="shared" si="1"/>
        <v>0</v>
      </c>
      <c r="J7" s="303">
        <f t="shared" si="1"/>
        <v>0</v>
      </c>
      <c r="K7" s="303">
        <f t="shared" si="1"/>
        <v>0</v>
      </c>
      <c r="L7" s="303">
        <f t="shared" si="1"/>
        <v>0</v>
      </c>
      <c r="M7" s="303">
        <f t="shared" si="1"/>
        <v>0</v>
      </c>
      <c r="N7" s="303">
        <f t="shared" si="1"/>
        <v>0</v>
      </c>
    </row>
    <row r="8" spans="1:15" s="307" customFormat="1" ht="21" customHeight="1">
      <c r="A8" s="305"/>
      <c r="B8" s="305"/>
      <c r="C8" s="306" t="s">
        <v>23</v>
      </c>
      <c r="D8" s="301">
        <f>D6</f>
        <v>1.92</v>
      </c>
      <c r="E8" s="301">
        <f t="shared" ref="E8:N8" si="2">E6</f>
        <v>1.92</v>
      </c>
      <c r="F8" s="301">
        <f t="shared" si="2"/>
        <v>0</v>
      </c>
      <c r="G8" s="301">
        <f t="shared" si="2"/>
        <v>0</v>
      </c>
      <c r="H8" s="301">
        <f t="shared" si="2"/>
        <v>0</v>
      </c>
      <c r="I8" s="301">
        <f t="shared" si="2"/>
        <v>0</v>
      </c>
      <c r="J8" s="301">
        <f t="shared" si="2"/>
        <v>0</v>
      </c>
      <c r="K8" s="301">
        <f t="shared" si="2"/>
        <v>0</v>
      </c>
      <c r="L8" s="301">
        <f t="shared" si="2"/>
        <v>0</v>
      </c>
      <c r="M8" s="301">
        <f t="shared" si="2"/>
        <v>0</v>
      </c>
      <c r="N8" s="301">
        <f t="shared" si="2"/>
        <v>0</v>
      </c>
      <c r="O8" s="304"/>
    </row>
    <row r="9" spans="1:15" s="307" customFormat="1" ht="21" customHeight="1">
      <c r="A9" s="305"/>
      <c r="B9" s="305"/>
      <c r="C9" s="306" t="s">
        <v>311</v>
      </c>
      <c r="D9" s="301">
        <f>D7-D8</f>
        <v>24.1</v>
      </c>
      <c r="E9" s="301">
        <f t="shared" ref="E9:N9" si="3">E7-E8</f>
        <v>24.1</v>
      </c>
      <c r="F9" s="301">
        <f t="shared" si="3"/>
        <v>0</v>
      </c>
      <c r="G9" s="301">
        <f t="shared" si="3"/>
        <v>0</v>
      </c>
      <c r="H9" s="301">
        <f t="shared" si="3"/>
        <v>0</v>
      </c>
      <c r="I9" s="301">
        <f t="shared" si="3"/>
        <v>0</v>
      </c>
      <c r="J9" s="301">
        <f t="shared" si="3"/>
        <v>0</v>
      </c>
      <c r="K9" s="301">
        <f t="shared" si="3"/>
        <v>0</v>
      </c>
      <c r="L9" s="301">
        <f t="shared" si="3"/>
        <v>0</v>
      </c>
      <c r="M9" s="301">
        <f t="shared" si="3"/>
        <v>0</v>
      </c>
      <c r="N9" s="301">
        <f t="shared" si="3"/>
        <v>0</v>
      </c>
      <c r="O9" s="304"/>
    </row>
    <row r="10" spans="1:15" s="131" customFormat="1" ht="30" customHeight="1">
      <c r="A10" s="133"/>
      <c r="B10" s="133"/>
      <c r="C10" s="118"/>
      <c r="D10" s="56"/>
      <c r="E10" s="54"/>
      <c r="F10" s="54"/>
      <c r="G10" s="54"/>
      <c r="H10" s="54"/>
      <c r="I10" s="54"/>
      <c r="J10" s="54"/>
      <c r="K10" s="54"/>
      <c r="L10" s="54"/>
      <c r="M10" s="54"/>
      <c r="N10" s="54"/>
      <c r="O10" s="63"/>
    </row>
    <row r="11" spans="1:15" s="132" customFormat="1">
      <c r="A11" s="133"/>
      <c r="B11" s="133"/>
      <c r="C11" s="118"/>
      <c r="D11" s="56"/>
      <c r="E11" s="54"/>
      <c r="F11" s="54"/>
      <c r="G11" s="54"/>
      <c r="H11" s="54"/>
      <c r="I11" s="54"/>
      <c r="J11" s="54"/>
      <c r="K11" s="54"/>
      <c r="L11" s="54"/>
      <c r="M11" s="54"/>
      <c r="N11" s="54"/>
      <c r="O11" s="59"/>
    </row>
    <row r="12" spans="1:15" s="132" customFormat="1">
      <c r="A12" s="133"/>
      <c r="B12" s="133"/>
      <c r="C12" s="118"/>
      <c r="D12" s="56"/>
      <c r="E12" s="54"/>
      <c r="F12" s="54"/>
      <c r="G12" s="54"/>
      <c r="H12" s="54"/>
      <c r="I12" s="54"/>
      <c r="J12" s="54"/>
      <c r="K12" s="54"/>
      <c r="L12" s="54"/>
      <c r="M12" s="54"/>
      <c r="N12" s="54"/>
      <c r="O12" s="59"/>
    </row>
  </sheetData>
  <mergeCells count="2">
    <mergeCell ref="A7:C7"/>
    <mergeCell ref="A1:D1"/>
  </mergeCells>
  <pageMargins left="0.25" right="0.25" top="0.75" bottom="0.75" header="0.3" footer="0.3"/>
  <pageSetup paperSize="9" scale="92" fitToWidth="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F11"/>
  <sheetViews>
    <sheetView view="pageBreakPreview" zoomScale="160" zoomScaleNormal="180" zoomScaleSheetLayoutView="160" workbookViewId="0">
      <selection activeCell="H9" sqref="H9"/>
    </sheetView>
  </sheetViews>
  <sheetFormatPr baseColWidth="10" defaultColWidth="10.83203125" defaultRowHeight="15"/>
  <cols>
    <col min="1" max="1" width="14" style="29" customWidth="1"/>
    <col min="2" max="6" width="14.6640625" style="1" customWidth="1"/>
    <col min="7" max="16384" width="10.83203125" style="29"/>
  </cols>
  <sheetData>
    <row r="1" spans="1:6" ht="19">
      <c r="F1" s="659">
        <v>4</v>
      </c>
    </row>
    <row r="2" spans="1:6" ht="23.25" customHeight="1">
      <c r="A2" s="679" t="s">
        <v>1650</v>
      </c>
      <c r="B2" s="679"/>
      <c r="C2" s="679"/>
      <c r="D2" s="679"/>
      <c r="E2" s="679"/>
      <c r="F2" s="679"/>
    </row>
    <row r="3" spans="1:6" s="38" customFormat="1" ht="48">
      <c r="A3" s="42" t="s">
        <v>2</v>
      </c>
      <c r="B3" s="27" t="s">
        <v>1733</v>
      </c>
      <c r="C3" s="27" t="s">
        <v>1734</v>
      </c>
      <c r="D3" s="27" t="s">
        <v>1735</v>
      </c>
      <c r="E3" s="27" t="s">
        <v>1736</v>
      </c>
      <c r="F3" s="27" t="s">
        <v>1737</v>
      </c>
    </row>
    <row r="4" spans="1:6" s="31" customFormat="1" ht="31" customHeight="1">
      <c r="A4" s="32" t="s">
        <v>18</v>
      </c>
      <c r="B4" s="39">
        <v>27.05</v>
      </c>
      <c r="C4" s="4">
        <v>8.7219999999999995</v>
      </c>
      <c r="D4" s="4"/>
      <c r="E4" s="4">
        <v>19.059999999999999</v>
      </c>
      <c r="F4" s="39">
        <f>C4+D4+E4</f>
        <v>27.781999999999996</v>
      </c>
    </row>
    <row r="5" spans="1:6" s="31" customFormat="1" ht="31" customHeight="1">
      <c r="A5" s="32" t="s">
        <v>311</v>
      </c>
      <c r="B5" s="39">
        <v>50.58</v>
      </c>
      <c r="C5" s="4"/>
      <c r="D5" s="4">
        <v>44.9176</v>
      </c>
      <c r="E5" s="4">
        <v>41.62</v>
      </c>
      <c r="F5" s="39">
        <f t="shared" ref="F5:F8" si="0">C5+D5+E5</f>
        <v>86.537599999999998</v>
      </c>
    </row>
    <row r="6" spans="1:6" s="31" customFormat="1" ht="31" customHeight="1">
      <c r="A6" s="32" t="s">
        <v>1649</v>
      </c>
      <c r="B6" s="39">
        <v>21.57</v>
      </c>
      <c r="C6" s="4">
        <v>5.2569999999999997</v>
      </c>
      <c r="D6" s="4"/>
      <c r="E6" s="4">
        <v>12.11</v>
      </c>
      <c r="F6" s="39">
        <f t="shared" si="0"/>
        <v>17.366999999999997</v>
      </c>
    </row>
    <row r="7" spans="1:6" s="31" customFormat="1" ht="31" customHeight="1">
      <c r="A7" s="32" t="s">
        <v>24</v>
      </c>
      <c r="B7" s="39">
        <v>2.6</v>
      </c>
      <c r="C7" s="4">
        <v>2.847</v>
      </c>
      <c r="D7" s="4"/>
      <c r="E7" s="4">
        <v>5.33</v>
      </c>
      <c r="F7" s="39">
        <f t="shared" si="0"/>
        <v>8.1769999999999996</v>
      </c>
    </row>
    <row r="8" spans="1:6" s="31" customFormat="1" ht="31" customHeight="1">
      <c r="A8" s="32" t="s">
        <v>25</v>
      </c>
      <c r="B8" s="39">
        <v>4.47</v>
      </c>
      <c r="C8" s="4"/>
      <c r="D8" s="4">
        <v>3.22</v>
      </c>
      <c r="E8" s="4">
        <v>2.59</v>
      </c>
      <c r="F8" s="39">
        <f t="shared" si="0"/>
        <v>5.8100000000000005</v>
      </c>
    </row>
    <row r="9" spans="1:6" s="31" customFormat="1" ht="31" customHeight="1">
      <c r="A9" s="32" t="s">
        <v>26</v>
      </c>
      <c r="B9" s="39">
        <v>34.67</v>
      </c>
      <c r="C9" s="4"/>
      <c r="D9" s="4"/>
      <c r="E9" s="4"/>
      <c r="F9" s="39">
        <f>B9</f>
        <v>34.67</v>
      </c>
    </row>
    <row r="10" spans="1:6" s="31" customFormat="1" ht="31" customHeight="1">
      <c r="A10" s="32" t="s">
        <v>27</v>
      </c>
      <c r="B10" s="39">
        <v>15.66</v>
      </c>
      <c r="C10" s="4"/>
      <c r="D10" s="4"/>
      <c r="E10" s="4"/>
      <c r="F10" s="39">
        <f>B10</f>
        <v>15.66</v>
      </c>
    </row>
    <row r="11" spans="1:6" s="31" customFormat="1" ht="31" customHeight="1">
      <c r="A11" s="36" t="s">
        <v>31</v>
      </c>
      <c r="B11" s="39">
        <f>SUM(B4:B10)</f>
        <v>156.6</v>
      </c>
      <c r="C11" s="39">
        <f>SUM(C4:C10)</f>
        <v>16.826000000000001</v>
      </c>
      <c r="D11" s="45">
        <f>SUM(D4:D10)</f>
        <v>48.137599999999999</v>
      </c>
      <c r="E11" s="39">
        <f>SUM(E4:E10)</f>
        <v>80.709999999999994</v>
      </c>
      <c r="F11" s="39">
        <f t="shared" ref="F11" si="1">SUM(F4:F10)</f>
        <v>196.00359999999998</v>
      </c>
    </row>
  </sheetData>
  <sheetProtection selectLockedCells="1" selectUnlockedCells="1"/>
  <mergeCells count="1">
    <mergeCell ref="A2:F2"/>
  </mergeCells>
  <pageMargins left="0.7" right="0.7" top="0.75" bottom="0.75" header="0.3" footer="0.3"/>
  <pageSetup paperSize="5" scale="97" orientation="portrait" copies="4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7">
    <pageSetUpPr fitToPage="1"/>
  </sheetPr>
  <dimension ref="A1:H12"/>
  <sheetViews>
    <sheetView view="pageBreakPreview" zoomScaleNormal="100" zoomScaleSheetLayoutView="100" workbookViewId="0">
      <pane xSplit="3" ySplit="2" topLeftCell="D3" activePane="bottomRight" state="frozen"/>
      <selection activeCell="J8" sqref="J8"/>
      <selection pane="topRight" activeCell="J8" sqref="J8"/>
      <selection pane="bottomLeft" activeCell="J8" sqref="J8"/>
      <selection pane="bottomRight" activeCell="J8" sqref="J8"/>
    </sheetView>
  </sheetViews>
  <sheetFormatPr baseColWidth="10" defaultColWidth="9.1640625" defaultRowHeight="15"/>
  <cols>
    <col min="1" max="1" width="10.1640625" style="133" bestFit="1" customWidth="1"/>
    <col min="2" max="2" width="9" style="133" customWidth="1"/>
    <col min="3" max="3" width="28.1640625" style="118" customWidth="1"/>
    <col min="4" max="4" width="12.1640625" style="56" customWidth="1"/>
    <col min="5" max="6" width="12.1640625" style="54" customWidth="1"/>
    <col min="7" max="7" width="30.83203125" style="54" customWidth="1"/>
    <col min="8" max="8" width="9.1640625" style="54"/>
    <col min="9" max="16384" width="9.1640625" style="118"/>
  </cols>
  <sheetData>
    <row r="1" spans="1:8" ht="24" customHeight="1">
      <c r="A1" s="705" t="s">
        <v>1153</v>
      </c>
      <c r="B1" s="706"/>
      <c r="C1" s="706"/>
      <c r="D1" s="706"/>
      <c r="E1" s="706"/>
      <c r="F1" s="706"/>
      <c r="G1" s="706"/>
    </row>
    <row r="2" spans="1:8" s="123" customFormat="1" ht="55.5" customHeight="1">
      <c r="A2" s="212" t="s">
        <v>0</v>
      </c>
      <c r="B2" s="213" t="s">
        <v>1</v>
      </c>
      <c r="C2" s="213" t="s">
        <v>2</v>
      </c>
      <c r="D2" s="214" t="s">
        <v>1127</v>
      </c>
      <c r="E2" s="69" t="s">
        <v>1133</v>
      </c>
      <c r="F2" s="69" t="s">
        <v>1134</v>
      </c>
      <c r="G2" s="69" t="s">
        <v>1131</v>
      </c>
      <c r="H2" s="55"/>
    </row>
    <row r="3" spans="1:8" ht="102">
      <c r="A3" s="142" t="s">
        <v>725</v>
      </c>
      <c r="B3" s="216" t="s">
        <v>311</v>
      </c>
      <c r="C3" s="142" t="s">
        <v>720</v>
      </c>
      <c r="D3" s="83">
        <f>SUM(E3:F3)</f>
        <v>21.86</v>
      </c>
      <c r="E3" s="61">
        <v>21.86</v>
      </c>
      <c r="F3" s="300"/>
      <c r="G3" s="478" t="s">
        <v>1438</v>
      </c>
    </row>
    <row r="4" spans="1:8" ht="34">
      <c r="A4" s="237" t="s">
        <v>721</v>
      </c>
      <c r="B4" s="216" t="s">
        <v>311</v>
      </c>
      <c r="C4" s="143" t="s">
        <v>707</v>
      </c>
      <c r="D4" s="83">
        <f t="shared" ref="D4:D6" si="0">SUM(E4:F4)</f>
        <v>1.21</v>
      </c>
      <c r="E4" s="61">
        <v>1.21</v>
      </c>
      <c r="F4" s="300"/>
      <c r="G4" s="126" t="s">
        <v>1439</v>
      </c>
    </row>
    <row r="5" spans="1:8" ht="136">
      <c r="A5" s="237" t="s">
        <v>722</v>
      </c>
      <c r="B5" s="216" t="s">
        <v>311</v>
      </c>
      <c r="C5" s="207" t="s">
        <v>723</v>
      </c>
      <c r="D5" s="83">
        <f t="shared" si="0"/>
        <v>1.03</v>
      </c>
      <c r="E5" s="61">
        <v>1.03</v>
      </c>
      <c r="F5" s="300"/>
      <c r="G5" s="479" t="s">
        <v>1440</v>
      </c>
    </row>
    <row r="6" spans="1:8" ht="68">
      <c r="A6" s="237" t="s">
        <v>726</v>
      </c>
      <c r="B6" s="216" t="s">
        <v>23</v>
      </c>
      <c r="C6" s="207" t="s">
        <v>724</v>
      </c>
      <c r="D6" s="83">
        <f t="shared" si="0"/>
        <v>1.92</v>
      </c>
      <c r="E6" s="147">
        <v>1.92</v>
      </c>
      <c r="F6" s="300"/>
      <c r="G6" s="479" t="s">
        <v>1441</v>
      </c>
    </row>
    <row r="7" spans="1:8" s="304" customFormat="1" ht="21" customHeight="1">
      <c r="A7" s="734" t="s">
        <v>17</v>
      </c>
      <c r="B7" s="734"/>
      <c r="C7" s="734"/>
      <c r="D7" s="301">
        <f t="shared" ref="D7:F7" si="1">SUM(D3:D6)</f>
        <v>26.020000000000003</v>
      </c>
      <c r="E7" s="302">
        <f t="shared" si="1"/>
        <v>26.020000000000003</v>
      </c>
      <c r="F7" s="303">
        <f t="shared" si="1"/>
        <v>0</v>
      </c>
      <c r="G7" s="303"/>
    </row>
    <row r="8" spans="1:8" s="307" customFormat="1" ht="21" customHeight="1">
      <c r="A8" s="305"/>
      <c r="B8" s="305"/>
      <c r="C8" s="404" t="s">
        <v>23</v>
      </c>
      <c r="D8" s="301">
        <f>D6</f>
        <v>1.92</v>
      </c>
      <c r="E8" s="301">
        <f t="shared" ref="E8:F8" si="2">E6</f>
        <v>1.92</v>
      </c>
      <c r="F8" s="301">
        <f t="shared" si="2"/>
        <v>0</v>
      </c>
      <c r="G8" s="301"/>
      <c r="H8" s="304"/>
    </row>
    <row r="9" spans="1:8" s="307" customFormat="1" ht="21" customHeight="1">
      <c r="A9" s="305"/>
      <c r="B9" s="305"/>
      <c r="C9" s="404" t="s">
        <v>311</v>
      </c>
      <c r="D9" s="301">
        <f>D7-D8</f>
        <v>24.1</v>
      </c>
      <c r="E9" s="301">
        <f t="shared" ref="E9:F9" si="3">E7-E8</f>
        <v>24.1</v>
      </c>
      <c r="F9" s="301">
        <f t="shared" si="3"/>
        <v>0</v>
      </c>
      <c r="G9" s="301"/>
      <c r="H9" s="304"/>
    </row>
    <row r="10" spans="1:8" s="131" customFormat="1" ht="30" customHeight="1">
      <c r="A10" s="133"/>
      <c r="B10" s="133"/>
      <c r="C10" s="118"/>
      <c r="D10" s="56"/>
      <c r="E10" s="54"/>
      <c r="F10" s="54"/>
      <c r="G10" s="54"/>
      <c r="H10" s="63"/>
    </row>
    <row r="11" spans="1:8" s="132" customFormat="1">
      <c r="A11" s="133"/>
      <c r="B11" s="133"/>
      <c r="C11" s="118"/>
      <c r="D11" s="56"/>
      <c r="E11" s="54"/>
      <c r="F11" s="54"/>
      <c r="G11" s="54"/>
      <c r="H11" s="59"/>
    </row>
    <row r="12" spans="1:8" s="132" customFormat="1">
      <c r="A12" s="133"/>
      <c r="B12" s="133"/>
      <c r="C12" s="118"/>
      <c r="D12" s="56"/>
      <c r="E12" s="54"/>
      <c r="F12" s="54"/>
      <c r="G12" s="54"/>
      <c r="H12" s="59"/>
    </row>
  </sheetData>
  <mergeCells count="2">
    <mergeCell ref="A7:C7"/>
    <mergeCell ref="A1:G1"/>
  </mergeCells>
  <pageMargins left="0.25" right="0.25" top="0.75" bottom="0.75" header="0.3" footer="0.3"/>
  <pageSetup paperSize="5" scale="83" fitToHeight="5"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8">
    <pageSetUpPr fitToPage="1"/>
  </sheetPr>
  <dimension ref="A1:P21"/>
  <sheetViews>
    <sheetView view="pageBreakPreview" topLeftCell="A3" zoomScale="125" zoomScaleSheetLayoutView="100" workbookViewId="0">
      <selection activeCell="H18" sqref="H18"/>
    </sheetView>
  </sheetViews>
  <sheetFormatPr baseColWidth="10" defaultColWidth="9.1640625" defaultRowHeight="15"/>
  <cols>
    <col min="1" max="1" width="9.6640625" style="133" customWidth="1"/>
    <col min="2" max="2" width="9" style="133" bestFit="1" customWidth="1"/>
    <col min="3" max="3" width="41.6640625" style="118" customWidth="1"/>
    <col min="4" max="4" width="10" style="309" customWidth="1"/>
    <col min="5" max="14" width="10" style="54" customWidth="1"/>
    <col min="15" max="15" width="6.6640625" style="54" customWidth="1"/>
    <col min="16" max="16" width="9.1640625" style="54"/>
    <col min="17" max="16384" width="9.1640625" style="118"/>
  </cols>
  <sheetData>
    <row r="1" spans="1:16" s="138" customFormat="1" ht="24" customHeight="1">
      <c r="A1" s="756" t="s">
        <v>1074</v>
      </c>
      <c r="B1" s="757"/>
      <c r="C1" s="757"/>
      <c r="D1" s="757"/>
      <c r="E1" s="99"/>
      <c r="F1" s="99"/>
      <c r="G1" s="99"/>
      <c r="H1" s="99"/>
      <c r="I1" s="99"/>
      <c r="J1" s="99"/>
      <c r="K1" s="99"/>
      <c r="L1" s="99"/>
      <c r="M1" s="99"/>
      <c r="N1" s="99"/>
      <c r="O1" s="137"/>
      <c r="P1" s="67"/>
    </row>
    <row r="2" spans="1:16" s="141" customFormat="1" ht="55.5" customHeight="1">
      <c r="A2" s="103" t="s">
        <v>0</v>
      </c>
      <c r="B2" s="104" t="s">
        <v>1</v>
      </c>
      <c r="C2" s="104" t="s">
        <v>2</v>
      </c>
      <c r="D2" s="105" t="s">
        <v>1127</v>
      </c>
      <c r="E2" s="139" t="s">
        <v>3</v>
      </c>
      <c r="F2" s="310" t="s">
        <v>4</v>
      </c>
      <c r="G2" s="310" t="s">
        <v>5</v>
      </c>
      <c r="H2" s="106" t="s">
        <v>6</v>
      </c>
      <c r="I2" s="106" t="s">
        <v>7</v>
      </c>
      <c r="J2" s="106" t="s">
        <v>8</v>
      </c>
      <c r="K2" s="106" t="s">
        <v>9</v>
      </c>
      <c r="L2" s="106" t="s">
        <v>10</v>
      </c>
      <c r="M2" s="106" t="s">
        <v>11</v>
      </c>
      <c r="N2" s="311" t="s">
        <v>12</v>
      </c>
      <c r="O2" s="140"/>
      <c r="P2" s="71"/>
    </row>
    <row r="3" spans="1:16" ht="16">
      <c r="A3" s="142" t="s">
        <v>213</v>
      </c>
      <c r="B3" s="142" t="s">
        <v>24</v>
      </c>
      <c r="C3" s="143" t="s">
        <v>214</v>
      </c>
      <c r="D3" s="83">
        <f>SUM(E3:N3)</f>
        <v>10</v>
      </c>
      <c r="E3" s="308"/>
      <c r="F3" s="308"/>
      <c r="G3" s="308"/>
      <c r="H3" s="308"/>
      <c r="I3" s="308"/>
      <c r="J3" s="308"/>
      <c r="K3" s="308">
        <v>5</v>
      </c>
      <c r="L3" s="308"/>
      <c r="M3" s="308"/>
      <c r="N3" s="308">
        <v>5</v>
      </c>
    </row>
    <row r="4" spans="1:16" ht="32">
      <c r="A4" s="142" t="s">
        <v>215</v>
      </c>
      <c r="B4" s="142" t="s">
        <v>24</v>
      </c>
      <c r="C4" s="143" t="s">
        <v>216</v>
      </c>
      <c r="D4" s="83">
        <f t="shared" ref="D4:D18" si="0">SUM(E4:N4)</f>
        <v>2.4</v>
      </c>
      <c r="E4" s="308"/>
      <c r="F4" s="308">
        <v>2.4</v>
      </c>
      <c r="G4" s="308"/>
      <c r="H4" s="308"/>
      <c r="I4" s="308"/>
      <c r="J4" s="308"/>
      <c r="K4" s="308"/>
      <c r="L4" s="308"/>
      <c r="M4" s="308"/>
      <c r="N4" s="308"/>
    </row>
    <row r="5" spans="1:16" ht="32">
      <c r="A5" s="142" t="s">
        <v>217</v>
      </c>
      <c r="B5" s="142" t="s">
        <v>24</v>
      </c>
      <c r="C5" s="143" t="s">
        <v>218</v>
      </c>
      <c r="D5" s="83">
        <f t="shared" si="0"/>
        <v>8.75</v>
      </c>
      <c r="E5" s="308"/>
      <c r="F5" s="308">
        <v>1.75</v>
      </c>
      <c r="G5" s="308">
        <v>1.05</v>
      </c>
      <c r="H5" s="308">
        <v>1.22</v>
      </c>
      <c r="I5" s="308">
        <v>1.05</v>
      </c>
      <c r="J5" s="308">
        <v>0.7</v>
      </c>
      <c r="K5" s="308">
        <v>1.23</v>
      </c>
      <c r="L5" s="308">
        <v>0.7</v>
      </c>
      <c r="M5" s="308">
        <v>0.52</v>
      </c>
      <c r="N5" s="308">
        <v>0.53</v>
      </c>
    </row>
    <row r="6" spans="1:16" ht="32">
      <c r="A6" s="142" t="s">
        <v>219</v>
      </c>
      <c r="B6" s="142" t="s">
        <v>24</v>
      </c>
      <c r="C6" s="143" t="s">
        <v>220</v>
      </c>
      <c r="D6" s="83">
        <f t="shared" si="0"/>
        <v>7</v>
      </c>
      <c r="E6" s="308"/>
      <c r="F6" s="308">
        <v>1.05</v>
      </c>
      <c r="G6" s="308">
        <v>1.22</v>
      </c>
      <c r="H6" s="308">
        <v>0.35</v>
      </c>
      <c r="I6" s="308">
        <v>0.7</v>
      </c>
      <c r="J6" s="308">
        <v>0.7</v>
      </c>
      <c r="K6" s="308">
        <v>0.53</v>
      </c>
      <c r="L6" s="308">
        <v>1.05</v>
      </c>
      <c r="M6" s="308">
        <v>0.35</v>
      </c>
      <c r="N6" s="308">
        <v>1.05</v>
      </c>
    </row>
    <row r="7" spans="1:16" ht="16">
      <c r="A7" s="142" t="s">
        <v>451</v>
      </c>
      <c r="B7" s="142" t="s">
        <v>24</v>
      </c>
      <c r="C7" s="143" t="s">
        <v>221</v>
      </c>
      <c r="D7" s="83">
        <f t="shared" si="0"/>
        <v>20</v>
      </c>
      <c r="E7" s="308"/>
      <c r="F7" s="308"/>
      <c r="G7" s="308"/>
      <c r="H7" s="308"/>
      <c r="I7" s="308"/>
      <c r="J7" s="308">
        <v>20</v>
      </c>
      <c r="K7" s="308"/>
      <c r="L7" s="308"/>
      <c r="M7" s="308"/>
      <c r="N7" s="308"/>
    </row>
    <row r="8" spans="1:16" ht="16">
      <c r="A8" s="142" t="s">
        <v>452</v>
      </c>
      <c r="B8" s="142" t="s">
        <v>24</v>
      </c>
      <c r="C8" s="143" t="s">
        <v>222</v>
      </c>
      <c r="D8" s="83">
        <f t="shared" si="0"/>
        <v>5</v>
      </c>
      <c r="E8" s="308"/>
      <c r="F8" s="308">
        <v>1</v>
      </c>
      <c r="G8" s="308"/>
      <c r="H8" s="308">
        <v>1</v>
      </c>
      <c r="I8" s="308">
        <v>1</v>
      </c>
      <c r="J8" s="308"/>
      <c r="K8" s="308">
        <v>1</v>
      </c>
      <c r="L8" s="308">
        <v>1</v>
      </c>
      <c r="M8" s="308"/>
      <c r="N8" s="308"/>
    </row>
    <row r="9" spans="1:16" ht="16">
      <c r="A9" s="142" t="s">
        <v>453</v>
      </c>
      <c r="B9" s="142" t="s">
        <v>24</v>
      </c>
      <c r="C9" s="143" t="s">
        <v>223</v>
      </c>
      <c r="D9" s="83">
        <f t="shared" si="0"/>
        <v>8</v>
      </c>
      <c r="E9" s="308"/>
      <c r="F9" s="308">
        <v>8</v>
      </c>
      <c r="G9" s="308"/>
      <c r="H9" s="308"/>
      <c r="I9" s="308"/>
      <c r="J9" s="308"/>
      <c r="K9" s="308"/>
      <c r="L9" s="308"/>
      <c r="M9" s="308"/>
      <c r="N9" s="308"/>
    </row>
    <row r="10" spans="1:16" ht="16">
      <c r="A10" s="142" t="s">
        <v>454</v>
      </c>
      <c r="B10" s="142" t="s">
        <v>24</v>
      </c>
      <c r="C10" s="143" t="s">
        <v>224</v>
      </c>
      <c r="D10" s="83">
        <f t="shared" si="0"/>
        <v>2</v>
      </c>
      <c r="E10" s="308"/>
      <c r="F10" s="308">
        <v>2</v>
      </c>
      <c r="G10" s="308"/>
      <c r="H10" s="308"/>
      <c r="I10" s="308"/>
      <c r="J10" s="308"/>
      <c r="K10" s="308"/>
      <c r="L10" s="308"/>
      <c r="M10" s="308"/>
      <c r="N10" s="308"/>
    </row>
    <row r="11" spans="1:16" ht="16">
      <c r="A11" s="142" t="s">
        <v>225</v>
      </c>
      <c r="B11" s="142" t="s">
        <v>24</v>
      </c>
      <c r="C11" s="143" t="s">
        <v>226</v>
      </c>
      <c r="D11" s="83">
        <f t="shared" si="0"/>
        <v>2</v>
      </c>
      <c r="E11" s="308"/>
      <c r="F11" s="308">
        <v>2</v>
      </c>
      <c r="G11" s="308"/>
      <c r="H11" s="308"/>
      <c r="I11" s="308"/>
      <c r="J11" s="308"/>
      <c r="K11" s="308"/>
      <c r="L11" s="308"/>
      <c r="M11" s="308"/>
      <c r="N11" s="308"/>
    </row>
    <row r="12" spans="1:16" ht="32">
      <c r="A12" s="142" t="s">
        <v>1052</v>
      </c>
      <c r="B12" s="142" t="s">
        <v>24</v>
      </c>
      <c r="C12" s="143" t="s">
        <v>227</v>
      </c>
      <c r="D12" s="83">
        <f t="shared" si="0"/>
        <v>30</v>
      </c>
      <c r="E12" s="308"/>
      <c r="F12" s="308">
        <v>10</v>
      </c>
      <c r="G12" s="308">
        <v>9</v>
      </c>
      <c r="H12" s="308">
        <v>1.4</v>
      </c>
      <c r="I12" s="308">
        <v>2.12</v>
      </c>
      <c r="J12" s="308">
        <v>1.2</v>
      </c>
      <c r="K12" s="308">
        <v>2.8</v>
      </c>
      <c r="L12" s="308">
        <v>1.08</v>
      </c>
      <c r="M12" s="308">
        <v>1.2</v>
      </c>
      <c r="N12" s="308">
        <v>1.2</v>
      </c>
    </row>
    <row r="13" spans="1:16" ht="16">
      <c r="A13" s="142" t="s">
        <v>1695</v>
      </c>
      <c r="B13" s="142" t="s">
        <v>24</v>
      </c>
      <c r="C13" s="143" t="s">
        <v>229</v>
      </c>
      <c r="D13" s="83">
        <f t="shared" si="0"/>
        <v>4</v>
      </c>
      <c r="E13" s="308"/>
      <c r="F13" s="308">
        <v>1.6</v>
      </c>
      <c r="G13" s="308">
        <v>1.2</v>
      </c>
      <c r="H13" s="308">
        <v>0.4</v>
      </c>
      <c r="I13" s="308"/>
      <c r="J13" s="308"/>
      <c r="K13" s="308">
        <v>0.8</v>
      </c>
      <c r="L13" s="308"/>
      <c r="M13" s="308"/>
      <c r="N13" s="308"/>
    </row>
    <row r="14" spans="1:16" ht="16">
      <c r="A14" s="142" t="s">
        <v>1696</v>
      </c>
      <c r="B14" s="142" t="s">
        <v>24</v>
      </c>
      <c r="C14" s="143" t="s">
        <v>231</v>
      </c>
      <c r="D14" s="83">
        <f t="shared" si="0"/>
        <v>4</v>
      </c>
      <c r="E14" s="308"/>
      <c r="F14" s="308">
        <v>1.6</v>
      </c>
      <c r="G14" s="308">
        <v>1.6</v>
      </c>
      <c r="H14" s="308">
        <v>0.4</v>
      </c>
      <c r="I14" s="308"/>
      <c r="J14" s="308"/>
      <c r="K14" s="308">
        <v>0.4</v>
      </c>
      <c r="L14" s="308"/>
      <c r="M14" s="308"/>
      <c r="N14" s="308"/>
    </row>
    <row r="15" spans="1:16" ht="16">
      <c r="A15" s="142" t="s">
        <v>1697</v>
      </c>
      <c r="B15" s="142" t="s">
        <v>24</v>
      </c>
      <c r="C15" s="143" t="s">
        <v>233</v>
      </c>
      <c r="D15" s="83">
        <f t="shared" si="0"/>
        <v>1.5</v>
      </c>
      <c r="E15" s="308"/>
      <c r="F15" s="308">
        <v>1.5</v>
      </c>
      <c r="G15" s="308"/>
      <c r="H15" s="308"/>
      <c r="I15" s="308"/>
      <c r="J15" s="308"/>
      <c r="K15" s="308"/>
      <c r="L15" s="308"/>
      <c r="M15" s="308"/>
      <c r="N15" s="308"/>
    </row>
    <row r="16" spans="1:16" ht="32">
      <c r="A16" s="142" t="s">
        <v>450</v>
      </c>
      <c r="B16" s="142" t="s">
        <v>24</v>
      </c>
      <c r="C16" s="143" t="s">
        <v>234</v>
      </c>
      <c r="D16" s="83">
        <f t="shared" si="0"/>
        <v>20</v>
      </c>
      <c r="E16" s="308">
        <v>6.5</v>
      </c>
      <c r="F16" s="308">
        <v>1.5</v>
      </c>
      <c r="G16" s="308">
        <v>1.5</v>
      </c>
      <c r="H16" s="308">
        <v>1.5</v>
      </c>
      <c r="I16" s="308">
        <v>1.5</v>
      </c>
      <c r="J16" s="308">
        <v>1.5</v>
      </c>
      <c r="K16" s="308">
        <v>1.5</v>
      </c>
      <c r="L16" s="308">
        <v>1.5</v>
      </c>
      <c r="M16" s="308">
        <v>1.5</v>
      </c>
      <c r="N16" s="308">
        <v>1.5</v>
      </c>
    </row>
    <row r="17" spans="1:16" ht="28">
      <c r="A17" s="312" t="s">
        <v>455</v>
      </c>
      <c r="B17" s="142" t="s">
        <v>311</v>
      </c>
      <c r="C17" s="313" t="s">
        <v>235</v>
      </c>
      <c r="D17" s="83">
        <f t="shared" si="0"/>
        <v>14</v>
      </c>
      <c r="E17" s="308">
        <v>6</v>
      </c>
      <c r="F17" s="308">
        <v>3</v>
      </c>
      <c r="G17" s="308">
        <v>2</v>
      </c>
      <c r="H17" s="308">
        <v>0.5</v>
      </c>
      <c r="I17" s="308">
        <v>1</v>
      </c>
      <c r="J17" s="308"/>
      <c r="K17" s="308">
        <v>1</v>
      </c>
      <c r="L17" s="308"/>
      <c r="M17" s="308">
        <v>0.5</v>
      </c>
      <c r="N17" s="308"/>
    </row>
    <row r="18" spans="1:16" ht="42">
      <c r="A18" s="314" t="s">
        <v>236</v>
      </c>
      <c r="B18" s="142" t="s">
        <v>311</v>
      </c>
      <c r="C18" s="315" t="s">
        <v>237</v>
      </c>
      <c r="D18" s="83">
        <f t="shared" si="0"/>
        <v>6</v>
      </c>
      <c r="E18" s="308">
        <v>6</v>
      </c>
      <c r="F18" s="308"/>
      <c r="G18" s="308"/>
      <c r="H18" s="308"/>
      <c r="I18" s="308"/>
      <c r="J18" s="308"/>
      <c r="K18" s="308"/>
      <c r="L18" s="308"/>
      <c r="M18" s="308"/>
      <c r="N18" s="308"/>
    </row>
    <row r="19" spans="1:16" s="144" customFormat="1" ht="30" customHeight="1">
      <c r="A19" s="704" t="s">
        <v>17</v>
      </c>
      <c r="B19" s="704"/>
      <c r="C19" s="704"/>
      <c r="D19" s="83">
        <f t="shared" ref="D19:N19" si="1">SUM(D3:D18)</f>
        <v>144.65</v>
      </c>
      <c r="E19" s="83">
        <f t="shared" si="1"/>
        <v>18.5</v>
      </c>
      <c r="F19" s="83">
        <f t="shared" si="1"/>
        <v>37.400000000000006</v>
      </c>
      <c r="G19" s="83">
        <f t="shared" si="1"/>
        <v>17.57</v>
      </c>
      <c r="H19" s="83">
        <f t="shared" si="1"/>
        <v>6.7700000000000005</v>
      </c>
      <c r="I19" s="83">
        <f t="shared" si="1"/>
        <v>7.37</v>
      </c>
      <c r="J19" s="83">
        <f t="shared" si="1"/>
        <v>24.099999999999998</v>
      </c>
      <c r="K19" s="83">
        <f t="shared" si="1"/>
        <v>14.260000000000002</v>
      </c>
      <c r="L19" s="83">
        <f t="shared" si="1"/>
        <v>5.33</v>
      </c>
      <c r="M19" s="83">
        <f t="shared" si="1"/>
        <v>4.07</v>
      </c>
      <c r="N19" s="83">
        <f t="shared" si="1"/>
        <v>9.2800000000000011</v>
      </c>
      <c r="O19" s="67"/>
      <c r="P19" s="85"/>
    </row>
    <row r="20" spans="1:16" s="144" customFormat="1" ht="16">
      <c r="A20" s="754"/>
      <c r="B20" s="755"/>
      <c r="C20" s="298" t="s">
        <v>24</v>
      </c>
      <c r="D20" s="110">
        <f t="shared" ref="D20:N20" si="2">D19-D21</f>
        <v>124.65</v>
      </c>
      <c r="E20" s="110">
        <f t="shared" si="2"/>
        <v>6.5</v>
      </c>
      <c r="F20" s="110">
        <f t="shared" si="2"/>
        <v>34.400000000000006</v>
      </c>
      <c r="G20" s="110">
        <f t="shared" si="2"/>
        <v>15.57</v>
      </c>
      <c r="H20" s="110">
        <f t="shared" si="2"/>
        <v>6.2700000000000005</v>
      </c>
      <c r="I20" s="110">
        <f t="shared" si="2"/>
        <v>6.37</v>
      </c>
      <c r="J20" s="110">
        <f t="shared" si="2"/>
        <v>24.099999999999998</v>
      </c>
      <c r="K20" s="110">
        <f t="shared" si="2"/>
        <v>13.260000000000002</v>
      </c>
      <c r="L20" s="110">
        <f t="shared" si="2"/>
        <v>5.33</v>
      </c>
      <c r="M20" s="110">
        <f t="shared" si="2"/>
        <v>3.5700000000000003</v>
      </c>
      <c r="N20" s="110">
        <f t="shared" si="2"/>
        <v>9.2800000000000011</v>
      </c>
      <c r="O20" s="67"/>
      <c r="P20" s="77"/>
    </row>
    <row r="21" spans="1:16" s="144" customFormat="1" ht="16">
      <c r="A21" s="740"/>
      <c r="B21" s="742"/>
      <c r="C21" s="298" t="s">
        <v>311</v>
      </c>
      <c r="D21" s="110">
        <f>SUM(D17:D18)</f>
        <v>20</v>
      </c>
      <c r="E21" s="110">
        <f t="shared" ref="E21:N21" si="3">SUM(E17:E18)</f>
        <v>12</v>
      </c>
      <c r="F21" s="110">
        <f t="shared" si="3"/>
        <v>3</v>
      </c>
      <c r="G21" s="110">
        <f t="shared" si="3"/>
        <v>2</v>
      </c>
      <c r="H21" s="110">
        <f t="shared" si="3"/>
        <v>0.5</v>
      </c>
      <c r="I21" s="110">
        <f t="shared" si="3"/>
        <v>1</v>
      </c>
      <c r="J21" s="110">
        <f t="shared" si="3"/>
        <v>0</v>
      </c>
      <c r="K21" s="110">
        <f t="shared" si="3"/>
        <v>1</v>
      </c>
      <c r="L21" s="110">
        <f t="shared" si="3"/>
        <v>0</v>
      </c>
      <c r="M21" s="110">
        <f t="shared" si="3"/>
        <v>0.5</v>
      </c>
      <c r="N21" s="110">
        <f t="shared" si="3"/>
        <v>0</v>
      </c>
      <c r="O21" s="67"/>
      <c r="P21" s="77"/>
    </row>
  </sheetData>
  <mergeCells count="3">
    <mergeCell ref="A19:C19"/>
    <mergeCell ref="A20:B21"/>
    <mergeCell ref="A1:D1"/>
  </mergeCells>
  <pageMargins left="0.7" right="0.7" top="0.75" bottom="0.75" header="0.3" footer="0.3"/>
  <pageSetup paperSize="9" scale="48" fitToHeight="3" orientation="portrait" horizontalDpi="4294967292"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9">
    <pageSetUpPr fitToPage="1"/>
  </sheetPr>
  <dimension ref="A1:I21"/>
  <sheetViews>
    <sheetView view="pageBreakPreview" zoomScale="85" zoomScaleSheetLayoutView="85" workbookViewId="0">
      <selection activeCell="J8" sqref="J8"/>
    </sheetView>
  </sheetViews>
  <sheetFormatPr baseColWidth="10" defaultColWidth="9.1640625" defaultRowHeight="15"/>
  <cols>
    <col min="1" max="1" width="9.6640625" style="133" customWidth="1"/>
    <col min="2" max="2" width="7.33203125" style="133" bestFit="1" customWidth="1"/>
    <col min="3" max="3" width="23.5" style="118" customWidth="1"/>
    <col min="4" max="4" width="10.5" style="309" customWidth="1"/>
    <col min="5" max="6" width="10.5" style="54" customWidth="1"/>
    <col min="7" max="7" width="34.83203125" style="57" customWidth="1"/>
    <col min="8" max="8" width="6.6640625" style="54" customWidth="1"/>
    <col min="9" max="9" width="9.1640625" style="54"/>
    <col min="10" max="16384" width="9.1640625" style="118"/>
  </cols>
  <sheetData>
    <row r="1" spans="1:9" s="138" customFormat="1" ht="24" customHeight="1">
      <c r="A1" s="756" t="s">
        <v>1154</v>
      </c>
      <c r="B1" s="757"/>
      <c r="C1" s="757"/>
      <c r="D1" s="757"/>
      <c r="E1" s="757"/>
      <c r="F1" s="757"/>
      <c r="G1" s="757"/>
      <c r="H1" s="137"/>
      <c r="I1" s="67"/>
    </row>
    <row r="2" spans="1:9" s="141" customFormat="1" ht="55.5" customHeight="1">
      <c r="A2" s="104" t="s">
        <v>0</v>
      </c>
      <c r="B2" s="104" t="s">
        <v>1</v>
      </c>
      <c r="C2" s="104" t="s">
        <v>2</v>
      </c>
      <c r="D2" s="105" t="s">
        <v>1127</v>
      </c>
      <c r="E2" s="69" t="s">
        <v>1133</v>
      </c>
      <c r="F2" s="69" t="s">
        <v>1134</v>
      </c>
      <c r="G2" s="69" t="s">
        <v>1131</v>
      </c>
      <c r="H2" s="140"/>
      <c r="I2" s="71"/>
    </row>
    <row r="3" spans="1:9" ht="96">
      <c r="A3" s="142" t="s">
        <v>213</v>
      </c>
      <c r="B3" s="142" t="s">
        <v>24</v>
      </c>
      <c r="C3" s="143" t="s">
        <v>214</v>
      </c>
      <c r="D3" s="83">
        <f>SUM(E3:F3)</f>
        <v>10</v>
      </c>
      <c r="E3" s="308">
        <v>5</v>
      </c>
      <c r="F3" s="308">
        <v>5</v>
      </c>
      <c r="G3" s="439" t="s">
        <v>1619</v>
      </c>
    </row>
    <row r="4" spans="1:9" ht="128">
      <c r="A4" s="142" t="s">
        <v>215</v>
      </c>
      <c r="B4" s="142" t="s">
        <v>24</v>
      </c>
      <c r="C4" s="143" t="s">
        <v>216</v>
      </c>
      <c r="D4" s="83">
        <f t="shared" ref="D4:D18" si="0">SUM(E4:F4)</f>
        <v>2.4</v>
      </c>
      <c r="E4" s="308">
        <v>2.4</v>
      </c>
      <c r="F4" s="308"/>
      <c r="G4" s="439" t="s">
        <v>1620</v>
      </c>
    </row>
    <row r="5" spans="1:9" ht="48">
      <c r="A5" s="142" t="s">
        <v>217</v>
      </c>
      <c r="B5" s="142" t="s">
        <v>24</v>
      </c>
      <c r="C5" s="143" t="s">
        <v>218</v>
      </c>
      <c r="D5" s="83">
        <f t="shared" si="0"/>
        <v>8.75</v>
      </c>
      <c r="E5" s="308">
        <v>8.75</v>
      </c>
      <c r="F5" s="308"/>
      <c r="G5" s="439" t="s">
        <v>1621</v>
      </c>
    </row>
    <row r="6" spans="1:9" ht="64">
      <c r="A6" s="142" t="s">
        <v>219</v>
      </c>
      <c r="B6" s="142" t="s">
        <v>24</v>
      </c>
      <c r="C6" s="143" t="s">
        <v>220</v>
      </c>
      <c r="D6" s="83">
        <f t="shared" si="0"/>
        <v>7</v>
      </c>
      <c r="E6" s="308">
        <v>7</v>
      </c>
      <c r="F6" s="308"/>
      <c r="G6" s="439" t="s">
        <v>1622</v>
      </c>
    </row>
    <row r="7" spans="1:9" ht="48">
      <c r="A7" s="142" t="s">
        <v>451</v>
      </c>
      <c r="B7" s="142" t="s">
        <v>24</v>
      </c>
      <c r="C7" s="143" t="s">
        <v>221</v>
      </c>
      <c r="D7" s="83">
        <f t="shared" si="0"/>
        <v>20</v>
      </c>
      <c r="E7" s="308">
        <v>20</v>
      </c>
      <c r="F7" s="308"/>
      <c r="G7" s="439" t="s">
        <v>1623</v>
      </c>
    </row>
    <row r="8" spans="1:9" ht="80">
      <c r="A8" s="142" t="s">
        <v>452</v>
      </c>
      <c r="B8" s="142" t="s">
        <v>24</v>
      </c>
      <c r="C8" s="143" t="s">
        <v>222</v>
      </c>
      <c r="D8" s="83">
        <f t="shared" si="0"/>
        <v>5</v>
      </c>
      <c r="E8" s="308"/>
      <c r="F8" s="308">
        <v>5</v>
      </c>
      <c r="G8" s="439" t="s">
        <v>1624</v>
      </c>
    </row>
    <row r="9" spans="1:9" ht="48">
      <c r="A9" s="142" t="s">
        <v>453</v>
      </c>
      <c r="B9" s="142" t="s">
        <v>24</v>
      </c>
      <c r="C9" s="143" t="s">
        <v>223</v>
      </c>
      <c r="D9" s="83">
        <f t="shared" si="0"/>
        <v>8</v>
      </c>
      <c r="E9" s="308">
        <v>5</v>
      </c>
      <c r="F9" s="308">
        <v>3</v>
      </c>
      <c r="G9" s="439" t="s">
        <v>1625</v>
      </c>
    </row>
    <row r="10" spans="1:9" ht="48">
      <c r="A10" s="142" t="s">
        <v>454</v>
      </c>
      <c r="B10" s="142" t="s">
        <v>24</v>
      </c>
      <c r="C10" s="143" t="s">
        <v>224</v>
      </c>
      <c r="D10" s="83">
        <f t="shared" si="0"/>
        <v>2</v>
      </c>
      <c r="E10" s="308">
        <v>2</v>
      </c>
      <c r="F10" s="308"/>
      <c r="G10" s="439" t="s">
        <v>1626</v>
      </c>
    </row>
    <row r="11" spans="1:9" ht="64">
      <c r="A11" s="142" t="s">
        <v>225</v>
      </c>
      <c r="B11" s="142" t="s">
        <v>24</v>
      </c>
      <c r="C11" s="143" t="s">
        <v>226</v>
      </c>
      <c r="D11" s="83">
        <f t="shared" si="0"/>
        <v>2</v>
      </c>
      <c r="E11" s="308">
        <v>2</v>
      </c>
      <c r="F11" s="308"/>
      <c r="G11" s="439" t="s">
        <v>1627</v>
      </c>
    </row>
    <row r="12" spans="1:9" ht="64">
      <c r="A12" s="142" t="s">
        <v>1052</v>
      </c>
      <c r="B12" s="142" t="s">
        <v>24</v>
      </c>
      <c r="C12" s="143" t="s">
        <v>227</v>
      </c>
      <c r="D12" s="83">
        <f t="shared" si="0"/>
        <v>30</v>
      </c>
      <c r="E12" s="308">
        <v>20</v>
      </c>
      <c r="F12" s="308">
        <v>10</v>
      </c>
      <c r="G12" s="439" t="s">
        <v>1628</v>
      </c>
    </row>
    <row r="13" spans="1:9" ht="32">
      <c r="A13" s="142" t="s">
        <v>228</v>
      </c>
      <c r="B13" s="142" t="s">
        <v>24</v>
      </c>
      <c r="C13" s="143" t="s">
        <v>229</v>
      </c>
      <c r="D13" s="83">
        <f t="shared" si="0"/>
        <v>4</v>
      </c>
      <c r="E13" s="308">
        <v>3</v>
      </c>
      <c r="F13" s="308">
        <v>1</v>
      </c>
      <c r="G13" s="512" t="s">
        <v>1629</v>
      </c>
    </row>
    <row r="14" spans="1:9" ht="17">
      <c r="A14" s="142" t="s">
        <v>230</v>
      </c>
      <c r="B14" s="142" t="s">
        <v>24</v>
      </c>
      <c r="C14" s="143" t="s">
        <v>231</v>
      </c>
      <c r="D14" s="83">
        <f t="shared" si="0"/>
        <v>4</v>
      </c>
      <c r="E14" s="308">
        <v>4</v>
      </c>
      <c r="F14" s="308"/>
      <c r="G14" s="512" t="s">
        <v>1630</v>
      </c>
    </row>
    <row r="15" spans="1:9" ht="17">
      <c r="A15" s="142" t="s">
        <v>232</v>
      </c>
      <c r="B15" s="142" t="s">
        <v>24</v>
      </c>
      <c r="C15" s="143" t="s">
        <v>233</v>
      </c>
      <c r="D15" s="83">
        <f t="shared" si="0"/>
        <v>1.5</v>
      </c>
      <c r="E15" s="308">
        <v>1.5</v>
      </c>
      <c r="F15" s="308"/>
      <c r="G15" s="512" t="s">
        <v>1631</v>
      </c>
    </row>
    <row r="16" spans="1:9" ht="112">
      <c r="A16" s="142" t="s">
        <v>450</v>
      </c>
      <c r="B16" s="142" t="s">
        <v>24</v>
      </c>
      <c r="C16" s="143" t="s">
        <v>234</v>
      </c>
      <c r="D16" s="83">
        <f t="shared" si="0"/>
        <v>20</v>
      </c>
      <c r="E16" s="308">
        <v>20</v>
      </c>
      <c r="F16" s="308"/>
      <c r="G16" s="439" t="s">
        <v>1632</v>
      </c>
    </row>
    <row r="17" spans="1:9" ht="56">
      <c r="A17" s="312" t="s">
        <v>455</v>
      </c>
      <c r="B17" s="142" t="s">
        <v>311</v>
      </c>
      <c r="C17" s="313" t="s">
        <v>235</v>
      </c>
      <c r="D17" s="83">
        <f t="shared" si="0"/>
        <v>14</v>
      </c>
      <c r="E17" s="308">
        <v>13.07</v>
      </c>
      <c r="F17" s="308">
        <v>0.93</v>
      </c>
      <c r="G17" s="439" t="s">
        <v>1633</v>
      </c>
    </row>
    <row r="18" spans="1:9" ht="96">
      <c r="A18" s="314" t="s">
        <v>236</v>
      </c>
      <c r="B18" s="142" t="s">
        <v>311</v>
      </c>
      <c r="C18" s="315" t="s">
        <v>237</v>
      </c>
      <c r="D18" s="83">
        <f t="shared" si="0"/>
        <v>6</v>
      </c>
      <c r="E18" s="308">
        <v>2</v>
      </c>
      <c r="F18" s="308">
        <v>4</v>
      </c>
      <c r="G18" s="439" t="s">
        <v>1634</v>
      </c>
    </row>
    <row r="19" spans="1:9" s="144" customFormat="1" ht="30" customHeight="1">
      <c r="A19" s="704" t="s">
        <v>17</v>
      </c>
      <c r="B19" s="704"/>
      <c r="C19" s="704"/>
      <c r="D19" s="83">
        <f t="shared" ref="D19:F19" si="1">SUM(D3:D18)</f>
        <v>144.65</v>
      </c>
      <c r="E19" s="83">
        <f t="shared" si="1"/>
        <v>115.72</v>
      </c>
      <c r="F19" s="83">
        <f t="shared" si="1"/>
        <v>28.93</v>
      </c>
      <c r="G19" s="476"/>
      <c r="H19" s="67"/>
      <c r="I19" s="85"/>
    </row>
    <row r="20" spans="1:9" s="144" customFormat="1" ht="30" customHeight="1">
      <c r="A20" s="754"/>
      <c r="B20" s="755"/>
      <c r="C20" s="298" t="s">
        <v>24</v>
      </c>
      <c r="D20" s="110">
        <f t="shared" ref="D20:F20" si="2">D19-D21</f>
        <v>124.65</v>
      </c>
      <c r="E20" s="110">
        <f t="shared" si="2"/>
        <v>100.65</v>
      </c>
      <c r="F20" s="110">
        <f t="shared" si="2"/>
        <v>24</v>
      </c>
      <c r="G20" s="513"/>
      <c r="H20" s="67"/>
      <c r="I20" s="77"/>
    </row>
    <row r="21" spans="1:9" s="144" customFormat="1" ht="30" customHeight="1">
      <c r="A21" s="740"/>
      <c r="B21" s="742"/>
      <c r="C21" s="298" t="s">
        <v>311</v>
      </c>
      <c r="D21" s="110">
        <f>SUM(D17:D18)</f>
        <v>20</v>
      </c>
      <c r="E21" s="110">
        <f t="shared" ref="E21:F21" si="3">SUM(E17:E18)</f>
        <v>15.07</v>
      </c>
      <c r="F21" s="110">
        <f t="shared" si="3"/>
        <v>4.93</v>
      </c>
      <c r="G21" s="513"/>
      <c r="H21" s="67"/>
      <c r="I21" s="77"/>
    </row>
  </sheetData>
  <mergeCells count="3">
    <mergeCell ref="A19:C19"/>
    <mergeCell ref="A20:B21"/>
    <mergeCell ref="A1:G1"/>
  </mergeCells>
  <pageMargins left="0.7" right="0.7" top="0.75" bottom="0.75" header="0.3" footer="0.3"/>
  <pageSetup paperSize="5" scale="79" fitToHeight="7" orientation="portrait" horizontalDpi="4294967292"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0">
    <pageSetUpPr fitToPage="1"/>
  </sheetPr>
  <dimension ref="A1:P15"/>
  <sheetViews>
    <sheetView view="pageBreakPreview" zoomScale="110" zoomScaleNormal="100" zoomScaleSheetLayoutView="140" workbookViewId="0">
      <selection activeCell="G22" sqref="G22"/>
    </sheetView>
  </sheetViews>
  <sheetFormatPr baseColWidth="10" defaultColWidth="9.1640625" defaultRowHeight="15"/>
  <cols>
    <col min="1" max="1" width="10.5" style="133" customWidth="1"/>
    <col min="2" max="2" width="9" style="133" bestFit="1" customWidth="1"/>
    <col min="3" max="3" width="41.6640625" style="118" customWidth="1"/>
    <col min="4" max="4" width="12.1640625" style="56" customWidth="1"/>
    <col min="5" max="14" width="12.1640625" style="54" customWidth="1"/>
    <col min="15" max="15" width="6.6640625" style="54" customWidth="1"/>
    <col min="16" max="16" width="9.1640625" style="54"/>
    <col min="17" max="16384" width="9.1640625" style="118"/>
  </cols>
  <sheetData>
    <row r="1" spans="1:16" ht="24" customHeight="1">
      <c r="A1" s="696" t="s">
        <v>65</v>
      </c>
      <c r="B1" s="697"/>
      <c r="C1" s="697"/>
      <c r="D1" s="697"/>
      <c r="E1" s="99"/>
      <c r="F1" s="99"/>
      <c r="G1" s="99"/>
      <c r="H1" s="99"/>
      <c r="I1" s="99"/>
      <c r="J1" s="99"/>
      <c r="K1" s="99"/>
      <c r="L1" s="99"/>
      <c r="M1" s="99"/>
      <c r="N1" s="99"/>
      <c r="O1" s="134"/>
    </row>
    <row r="2" spans="1:16" s="123" customFormat="1" ht="55.5" customHeight="1">
      <c r="A2" s="103" t="s">
        <v>0</v>
      </c>
      <c r="B2" s="104" t="s">
        <v>1</v>
      </c>
      <c r="C2" s="104" t="s">
        <v>2</v>
      </c>
      <c r="D2" s="105" t="s">
        <v>1127</v>
      </c>
      <c r="E2" s="139" t="s">
        <v>3</v>
      </c>
      <c r="F2" s="106" t="s">
        <v>4</v>
      </c>
      <c r="G2" s="106" t="s">
        <v>5</v>
      </c>
      <c r="H2" s="106" t="s">
        <v>6</v>
      </c>
      <c r="I2" s="106" t="s">
        <v>7</v>
      </c>
      <c r="J2" s="106" t="s">
        <v>8</v>
      </c>
      <c r="K2" s="106" t="s">
        <v>9</v>
      </c>
      <c r="L2" s="106" t="s">
        <v>10</v>
      </c>
      <c r="M2" s="106" t="s">
        <v>11</v>
      </c>
      <c r="N2" s="106" t="s">
        <v>12</v>
      </c>
      <c r="O2" s="135"/>
      <c r="P2" s="55"/>
    </row>
    <row r="3" spans="1:16" ht="16">
      <c r="A3" s="142" t="s">
        <v>390</v>
      </c>
      <c r="B3" s="142" t="s">
        <v>24</v>
      </c>
      <c r="C3" s="143" t="s">
        <v>391</v>
      </c>
      <c r="D3" s="85">
        <f>SUM(E3:N3)</f>
        <v>6</v>
      </c>
      <c r="E3" s="60">
        <v>6</v>
      </c>
      <c r="F3" s="60"/>
      <c r="G3" s="60"/>
      <c r="H3" s="60"/>
      <c r="I3" s="60"/>
      <c r="J3" s="60"/>
      <c r="K3" s="60"/>
      <c r="L3" s="60"/>
      <c r="M3" s="60"/>
      <c r="N3" s="60"/>
    </row>
    <row r="4" spans="1:16" ht="16">
      <c r="A4" s="142" t="s">
        <v>1023</v>
      </c>
      <c r="B4" s="142" t="s">
        <v>24</v>
      </c>
      <c r="C4" s="143" t="s">
        <v>392</v>
      </c>
      <c r="D4" s="85">
        <f t="shared" ref="D4:D12" si="0">SUM(E4:N4)</f>
        <v>2</v>
      </c>
      <c r="E4" s="60">
        <v>2</v>
      </c>
      <c r="F4" s="60"/>
      <c r="G4" s="60"/>
      <c r="H4" s="60"/>
      <c r="I4" s="60"/>
      <c r="J4" s="60"/>
      <c r="K4" s="60"/>
      <c r="L4" s="60"/>
      <c r="M4" s="60"/>
      <c r="N4" s="60"/>
    </row>
    <row r="5" spans="1:16" ht="16">
      <c r="A5" s="142" t="s">
        <v>393</v>
      </c>
      <c r="B5" s="142" t="s">
        <v>311</v>
      </c>
      <c r="C5" s="143" t="s">
        <v>323</v>
      </c>
      <c r="D5" s="85">
        <f t="shared" si="0"/>
        <v>9</v>
      </c>
      <c r="E5" s="60">
        <v>9</v>
      </c>
      <c r="F5" s="60"/>
      <c r="G5" s="60"/>
      <c r="H5" s="60"/>
      <c r="I5" s="60"/>
      <c r="J5" s="60"/>
      <c r="K5" s="60"/>
      <c r="L5" s="60"/>
      <c r="M5" s="60"/>
      <c r="N5" s="60"/>
    </row>
    <row r="6" spans="1:16" ht="16">
      <c r="A6" s="142">
        <v>7.7</v>
      </c>
      <c r="B6" s="142" t="s">
        <v>24</v>
      </c>
      <c r="C6" s="143" t="s">
        <v>394</v>
      </c>
      <c r="D6" s="85">
        <f t="shared" si="0"/>
        <v>3.5999999999999996</v>
      </c>
      <c r="E6" s="60"/>
      <c r="F6" s="60"/>
      <c r="G6" s="60">
        <v>0.8</v>
      </c>
      <c r="H6" s="60">
        <v>0.4</v>
      </c>
      <c r="I6" s="60">
        <v>0.4</v>
      </c>
      <c r="J6" s="60">
        <v>0.4</v>
      </c>
      <c r="K6" s="60">
        <v>0.4</v>
      </c>
      <c r="L6" s="60">
        <v>0.4</v>
      </c>
      <c r="M6" s="60">
        <v>0.4</v>
      </c>
      <c r="N6" s="60">
        <v>0.4</v>
      </c>
    </row>
    <row r="7" spans="1:16" ht="16">
      <c r="A7" s="142" t="s">
        <v>1024</v>
      </c>
      <c r="B7" s="142" t="s">
        <v>24</v>
      </c>
      <c r="C7" s="143" t="s">
        <v>337</v>
      </c>
      <c r="D7" s="85">
        <f t="shared" si="0"/>
        <v>9.9</v>
      </c>
      <c r="E7" s="60">
        <v>9.9</v>
      </c>
      <c r="F7" s="60"/>
      <c r="G7" s="60"/>
      <c r="H7" s="60"/>
      <c r="I7" s="60"/>
      <c r="J7" s="60"/>
      <c r="K7" s="60"/>
      <c r="L7" s="60"/>
      <c r="M7" s="60"/>
      <c r="N7" s="60"/>
    </row>
    <row r="8" spans="1:16" ht="16">
      <c r="A8" s="142" t="s">
        <v>1025</v>
      </c>
      <c r="B8" s="142" t="s">
        <v>311</v>
      </c>
      <c r="C8" s="143" t="s">
        <v>395</v>
      </c>
      <c r="D8" s="85">
        <f t="shared" si="0"/>
        <v>2</v>
      </c>
      <c r="E8" s="60">
        <v>2</v>
      </c>
      <c r="F8" s="60"/>
      <c r="G8" s="60"/>
      <c r="H8" s="60"/>
      <c r="I8" s="60"/>
      <c r="J8" s="60"/>
      <c r="K8" s="60"/>
      <c r="L8" s="60"/>
      <c r="M8" s="60"/>
      <c r="N8" s="60"/>
    </row>
    <row r="9" spans="1:16" ht="16">
      <c r="A9" s="142" t="s">
        <v>1026</v>
      </c>
      <c r="B9" s="142" t="s">
        <v>311</v>
      </c>
      <c r="C9" s="143" t="s">
        <v>396</v>
      </c>
      <c r="D9" s="85">
        <f t="shared" si="0"/>
        <v>4.6000000000000005</v>
      </c>
      <c r="E9" s="60">
        <v>3.25</v>
      </c>
      <c r="F9" s="60"/>
      <c r="G9" s="60">
        <v>0.3</v>
      </c>
      <c r="H9" s="60">
        <v>0.15</v>
      </c>
      <c r="I9" s="60">
        <v>0.15</v>
      </c>
      <c r="J9" s="60">
        <v>0.15</v>
      </c>
      <c r="K9" s="60">
        <v>0.15</v>
      </c>
      <c r="L9" s="60">
        <v>0.15</v>
      </c>
      <c r="M9" s="60">
        <v>0.15</v>
      </c>
      <c r="N9" s="60">
        <v>0.15</v>
      </c>
    </row>
    <row r="10" spans="1:16" ht="16">
      <c r="A10" s="142" t="s">
        <v>1053</v>
      </c>
      <c r="B10" s="142" t="s">
        <v>24</v>
      </c>
      <c r="C10" s="143" t="s">
        <v>397</v>
      </c>
      <c r="D10" s="85">
        <f t="shared" si="0"/>
        <v>6</v>
      </c>
      <c r="E10" s="60">
        <v>6</v>
      </c>
      <c r="F10" s="60"/>
      <c r="G10" s="60"/>
      <c r="H10" s="60"/>
      <c r="I10" s="60"/>
      <c r="J10" s="60"/>
      <c r="K10" s="60"/>
      <c r="L10" s="60"/>
      <c r="M10" s="60"/>
      <c r="N10" s="60"/>
    </row>
    <row r="11" spans="1:16" ht="16">
      <c r="A11" s="142" t="s">
        <v>398</v>
      </c>
      <c r="B11" s="142" t="s">
        <v>24</v>
      </c>
      <c r="C11" s="143" t="s">
        <v>399</v>
      </c>
      <c r="D11" s="85">
        <f t="shared" si="0"/>
        <v>13.5</v>
      </c>
      <c r="E11" s="60">
        <v>13.5</v>
      </c>
      <c r="F11" s="60"/>
      <c r="H11" s="60"/>
      <c r="I11" s="60"/>
      <c r="J11" s="60"/>
      <c r="K11" s="60"/>
      <c r="L11" s="60"/>
      <c r="M11" s="60"/>
      <c r="N11" s="60"/>
    </row>
    <row r="12" spans="1:16" ht="16">
      <c r="A12" s="142" t="s">
        <v>400</v>
      </c>
      <c r="B12" s="142" t="s">
        <v>24</v>
      </c>
      <c r="C12" s="143" t="s">
        <v>401</v>
      </c>
      <c r="D12" s="85">
        <f t="shared" si="0"/>
        <v>0.89999999999999991</v>
      </c>
      <c r="E12" s="60">
        <v>0.1</v>
      </c>
      <c r="F12" s="60"/>
      <c r="G12" s="60">
        <v>0.1</v>
      </c>
      <c r="H12" s="60">
        <v>0.1</v>
      </c>
      <c r="I12" s="60">
        <v>0.1</v>
      </c>
      <c r="J12" s="60">
        <v>0.1</v>
      </c>
      <c r="K12" s="60">
        <v>0.1</v>
      </c>
      <c r="L12" s="60">
        <v>0.1</v>
      </c>
      <c r="M12" s="60">
        <v>0.1</v>
      </c>
      <c r="N12" s="60">
        <v>0.1</v>
      </c>
    </row>
    <row r="13" spans="1:16" s="317" customFormat="1" ht="30" customHeight="1">
      <c r="A13" s="704" t="s">
        <v>17</v>
      </c>
      <c r="B13" s="704"/>
      <c r="C13" s="704"/>
      <c r="D13" s="83">
        <f t="shared" ref="D13:N13" si="1">SUM(D3:D12)</f>
        <v>57.5</v>
      </c>
      <c r="E13" s="83">
        <f t="shared" si="1"/>
        <v>51.75</v>
      </c>
      <c r="F13" s="83">
        <f t="shared" si="1"/>
        <v>0</v>
      </c>
      <c r="G13" s="83">
        <f>SUM(G3:G12)</f>
        <v>1.2000000000000002</v>
      </c>
      <c r="H13" s="83">
        <f t="shared" si="1"/>
        <v>0.65</v>
      </c>
      <c r="I13" s="83">
        <f t="shared" si="1"/>
        <v>0.65</v>
      </c>
      <c r="J13" s="83">
        <f t="shared" si="1"/>
        <v>0.65</v>
      </c>
      <c r="K13" s="83">
        <f t="shared" si="1"/>
        <v>0.65</v>
      </c>
      <c r="L13" s="83">
        <f t="shared" si="1"/>
        <v>0.65</v>
      </c>
      <c r="M13" s="83">
        <f t="shared" si="1"/>
        <v>0.65</v>
      </c>
      <c r="N13" s="83">
        <f t="shared" si="1"/>
        <v>0.65</v>
      </c>
      <c r="O13" s="316"/>
      <c r="P13" s="83"/>
    </row>
    <row r="14" spans="1:16" s="318" customFormat="1" ht="16">
      <c r="A14" s="199"/>
      <c r="B14" s="199"/>
      <c r="C14" s="192" t="s">
        <v>24</v>
      </c>
      <c r="D14" s="83">
        <f>SUM(D3:D4)+SUM(D6:D7)+SUM(D10:D12)</f>
        <v>41.9</v>
      </c>
      <c r="E14" s="83">
        <f t="shared" ref="E14:N14" si="2">SUM(E3:E4)+SUM(E6:E7)+SUM(E10:E12)</f>
        <v>37.5</v>
      </c>
      <c r="F14" s="83">
        <f t="shared" si="2"/>
        <v>0</v>
      </c>
      <c r="G14" s="83">
        <f t="shared" si="2"/>
        <v>0.9</v>
      </c>
      <c r="H14" s="83">
        <f t="shared" si="2"/>
        <v>0.5</v>
      </c>
      <c r="I14" s="83">
        <f t="shared" si="2"/>
        <v>0.5</v>
      </c>
      <c r="J14" s="83">
        <f t="shared" si="2"/>
        <v>0.5</v>
      </c>
      <c r="K14" s="83">
        <f t="shared" si="2"/>
        <v>0.5</v>
      </c>
      <c r="L14" s="83">
        <f t="shared" si="2"/>
        <v>0.5</v>
      </c>
      <c r="M14" s="83">
        <f t="shared" si="2"/>
        <v>0.5</v>
      </c>
      <c r="N14" s="83">
        <f t="shared" si="2"/>
        <v>0.5</v>
      </c>
      <c r="O14" s="316"/>
      <c r="P14" s="316"/>
    </row>
    <row r="15" spans="1:16" s="318" customFormat="1" ht="16">
      <c r="A15" s="199"/>
      <c r="B15" s="199"/>
      <c r="C15" s="192" t="s">
        <v>311</v>
      </c>
      <c r="D15" s="83">
        <f>D13-D14</f>
        <v>15.600000000000001</v>
      </c>
      <c r="E15" s="83">
        <f t="shared" ref="E15:N15" si="3">E13-E14</f>
        <v>14.25</v>
      </c>
      <c r="F15" s="83">
        <f t="shared" si="3"/>
        <v>0</v>
      </c>
      <c r="G15" s="83">
        <f t="shared" si="3"/>
        <v>0.30000000000000016</v>
      </c>
      <c r="H15" s="83">
        <f t="shared" si="3"/>
        <v>0.15000000000000002</v>
      </c>
      <c r="I15" s="83">
        <f t="shared" si="3"/>
        <v>0.15000000000000002</v>
      </c>
      <c r="J15" s="83">
        <f t="shared" si="3"/>
        <v>0.15000000000000002</v>
      </c>
      <c r="K15" s="83">
        <f t="shared" si="3"/>
        <v>0.15000000000000002</v>
      </c>
      <c r="L15" s="83">
        <f t="shared" si="3"/>
        <v>0.15000000000000002</v>
      </c>
      <c r="M15" s="83">
        <f t="shared" si="3"/>
        <v>0.15000000000000002</v>
      </c>
      <c r="N15" s="83">
        <f t="shared" si="3"/>
        <v>0.15000000000000002</v>
      </c>
      <c r="O15" s="316"/>
      <c r="P15" s="316"/>
    </row>
  </sheetData>
  <mergeCells count="2">
    <mergeCell ref="A13:C13"/>
    <mergeCell ref="A1:D1"/>
  </mergeCells>
  <pageMargins left="0.7" right="0.7" top="0.75" bottom="0.75" header="0.3" footer="0.3"/>
  <pageSetup paperSize="9" scale="42" fitToHeight="3" orientation="portrait" horizontalDpi="4294967292"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1">
    <pageSetUpPr fitToPage="1"/>
  </sheetPr>
  <dimension ref="A1:I15"/>
  <sheetViews>
    <sheetView view="pageBreakPreview" topLeftCell="A7" zoomScale="110" zoomScaleNormal="100" zoomScaleSheetLayoutView="140" workbookViewId="0">
      <selection activeCell="J8" sqref="J8"/>
    </sheetView>
  </sheetViews>
  <sheetFormatPr baseColWidth="10" defaultColWidth="9.1640625" defaultRowHeight="15"/>
  <cols>
    <col min="1" max="1" width="10.33203125" style="133" bestFit="1" customWidth="1"/>
    <col min="2" max="2" width="7.33203125" style="133" bestFit="1" customWidth="1"/>
    <col min="3" max="3" width="16.5" style="118" bestFit="1" customWidth="1"/>
    <col min="4" max="4" width="9.1640625" style="56" customWidth="1"/>
    <col min="5" max="6" width="9.1640625" style="54" customWidth="1"/>
    <col min="7" max="7" width="46.6640625" style="54" customWidth="1"/>
    <col min="8" max="8" width="6.6640625" style="54" customWidth="1"/>
    <col min="9" max="9" width="9.1640625" style="54"/>
    <col min="10" max="16384" width="9.1640625" style="118"/>
  </cols>
  <sheetData>
    <row r="1" spans="1:9" ht="24" customHeight="1">
      <c r="A1" s="696" t="s">
        <v>1155</v>
      </c>
      <c r="B1" s="697"/>
      <c r="C1" s="697"/>
      <c r="D1" s="697"/>
      <c r="E1" s="697"/>
      <c r="F1" s="697"/>
      <c r="G1" s="697"/>
      <c r="H1" s="134"/>
    </row>
    <row r="2" spans="1:9" s="123" customFormat="1" ht="55.5" customHeight="1">
      <c r="A2" s="286" t="s">
        <v>0</v>
      </c>
      <c r="B2" s="511" t="s">
        <v>1</v>
      </c>
      <c r="C2" s="511" t="s">
        <v>2</v>
      </c>
      <c r="D2" s="139" t="s">
        <v>1127</v>
      </c>
      <c r="E2" s="69" t="s">
        <v>1133</v>
      </c>
      <c r="F2" s="69" t="s">
        <v>1134</v>
      </c>
      <c r="G2" s="69" t="s">
        <v>1131</v>
      </c>
      <c r="H2" s="135"/>
      <c r="I2" s="55"/>
    </row>
    <row r="3" spans="1:9" ht="80">
      <c r="A3" s="142" t="s">
        <v>390</v>
      </c>
      <c r="B3" s="142" t="s">
        <v>24</v>
      </c>
      <c r="C3" s="143" t="s">
        <v>391</v>
      </c>
      <c r="D3" s="85">
        <f>SUM(E3:F3)</f>
        <v>6</v>
      </c>
      <c r="E3" s="60">
        <v>4</v>
      </c>
      <c r="F3" s="60">
        <v>2</v>
      </c>
      <c r="G3" s="494" t="s">
        <v>1721</v>
      </c>
    </row>
    <row r="4" spans="1:9" ht="48">
      <c r="A4" s="142" t="s">
        <v>1023</v>
      </c>
      <c r="B4" s="142" t="s">
        <v>24</v>
      </c>
      <c r="C4" s="143" t="s">
        <v>392</v>
      </c>
      <c r="D4" s="85">
        <f t="shared" ref="D4:D12" si="0">SUM(E4:F4)</f>
        <v>2</v>
      </c>
      <c r="E4" s="60">
        <v>2</v>
      </c>
      <c r="F4" s="60"/>
      <c r="G4" s="494" t="s">
        <v>1722</v>
      </c>
    </row>
    <row r="5" spans="1:9" ht="128">
      <c r="A5" s="142" t="s">
        <v>393</v>
      </c>
      <c r="B5" s="142" t="s">
        <v>311</v>
      </c>
      <c r="C5" s="143" t="s">
        <v>323</v>
      </c>
      <c r="D5" s="85">
        <f t="shared" si="0"/>
        <v>9</v>
      </c>
      <c r="E5" s="60">
        <v>9</v>
      </c>
      <c r="F5" s="60"/>
      <c r="G5" s="563" t="s">
        <v>1523</v>
      </c>
    </row>
    <row r="6" spans="1:9" ht="80">
      <c r="A6" s="142">
        <v>7.7</v>
      </c>
      <c r="B6" s="142" t="s">
        <v>24</v>
      </c>
      <c r="C6" s="143" t="s">
        <v>394</v>
      </c>
      <c r="D6" s="85">
        <f t="shared" si="0"/>
        <v>3.6</v>
      </c>
      <c r="E6" s="60">
        <v>3.6</v>
      </c>
      <c r="F6" s="60"/>
      <c r="G6" s="563" t="s">
        <v>1524</v>
      </c>
    </row>
    <row r="7" spans="1:9" ht="80">
      <c r="A7" s="142" t="s">
        <v>1024</v>
      </c>
      <c r="B7" s="142" t="s">
        <v>24</v>
      </c>
      <c r="C7" s="143" t="s">
        <v>337</v>
      </c>
      <c r="D7" s="85">
        <f t="shared" si="0"/>
        <v>9.9</v>
      </c>
      <c r="E7" s="60">
        <v>6</v>
      </c>
      <c r="F7" s="60">
        <v>3.9</v>
      </c>
      <c r="G7" s="494" t="s">
        <v>1720</v>
      </c>
    </row>
    <row r="8" spans="1:9" ht="64">
      <c r="A8" s="142" t="s">
        <v>1025</v>
      </c>
      <c r="B8" s="142" t="s">
        <v>311</v>
      </c>
      <c r="C8" s="143" t="s">
        <v>395</v>
      </c>
      <c r="D8" s="85">
        <f t="shared" si="0"/>
        <v>2</v>
      </c>
      <c r="E8" s="60"/>
      <c r="F8" s="60">
        <v>2</v>
      </c>
      <c r="G8" s="494" t="s">
        <v>1525</v>
      </c>
    </row>
    <row r="9" spans="1:9" ht="64">
      <c r="A9" s="142" t="s">
        <v>1026</v>
      </c>
      <c r="B9" s="142" t="s">
        <v>311</v>
      </c>
      <c r="C9" s="143" t="s">
        <v>396</v>
      </c>
      <c r="D9" s="85">
        <f t="shared" si="0"/>
        <v>4.5999999999999996</v>
      </c>
      <c r="E9" s="60">
        <v>4</v>
      </c>
      <c r="F9" s="60">
        <v>0.6</v>
      </c>
      <c r="G9" s="494" t="s">
        <v>1526</v>
      </c>
    </row>
    <row r="10" spans="1:9" ht="32">
      <c r="A10" s="142" t="s">
        <v>1053</v>
      </c>
      <c r="B10" s="142" t="s">
        <v>24</v>
      </c>
      <c r="C10" s="143" t="s">
        <v>397</v>
      </c>
      <c r="D10" s="85">
        <f t="shared" si="0"/>
        <v>6</v>
      </c>
      <c r="E10" s="60">
        <v>6</v>
      </c>
      <c r="F10" s="60"/>
      <c r="G10" s="494" t="s">
        <v>1529</v>
      </c>
    </row>
    <row r="11" spans="1:9" ht="96">
      <c r="A11" s="142" t="s">
        <v>398</v>
      </c>
      <c r="B11" s="142" t="s">
        <v>24</v>
      </c>
      <c r="C11" s="143" t="s">
        <v>399</v>
      </c>
      <c r="D11" s="85">
        <f t="shared" si="0"/>
        <v>13.5</v>
      </c>
      <c r="E11" s="60">
        <v>10.5</v>
      </c>
      <c r="F11" s="60">
        <v>3</v>
      </c>
      <c r="G11" s="494" t="s">
        <v>1528</v>
      </c>
    </row>
    <row r="12" spans="1:9" ht="32">
      <c r="A12" s="142" t="s">
        <v>400</v>
      </c>
      <c r="B12" s="142" t="s">
        <v>24</v>
      </c>
      <c r="C12" s="143" t="s">
        <v>401</v>
      </c>
      <c r="D12" s="85">
        <f t="shared" si="0"/>
        <v>0.9</v>
      </c>
      <c r="E12" s="60">
        <v>0.9</v>
      </c>
      <c r="F12" s="60"/>
      <c r="G12" s="564" t="s">
        <v>1527</v>
      </c>
    </row>
    <row r="13" spans="1:9" s="317" customFormat="1" ht="30" customHeight="1">
      <c r="A13" s="704" t="s">
        <v>17</v>
      </c>
      <c r="B13" s="704"/>
      <c r="C13" s="704"/>
      <c r="D13" s="83">
        <f t="shared" ref="D13:F13" si="1">SUM(D3:D12)</f>
        <v>57.5</v>
      </c>
      <c r="E13" s="83">
        <f t="shared" si="1"/>
        <v>46</v>
      </c>
      <c r="F13" s="83">
        <f t="shared" si="1"/>
        <v>11.5</v>
      </c>
      <c r="G13" s="83"/>
      <c r="H13" s="316"/>
      <c r="I13" s="83"/>
    </row>
    <row r="14" spans="1:9" s="318" customFormat="1" ht="27.75" customHeight="1">
      <c r="A14" s="508"/>
      <c r="B14" s="508"/>
      <c r="C14" s="507" t="s">
        <v>24</v>
      </c>
      <c r="D14" s="83">
        <f>SUM(D3:D4)+SUM(D6:D7)+SUM(D10:D12)</f>
        <v>41.9</v>
      </c>
      <c r="E14" s="83">
        <f t="shared" ref="E14:F14" si="2">SUM(E3:E4)+SUM(E6:E7)+SUM(E10:E12)</f>
        <v>33</v>
      </c>
      <c r="F14" s="83">
        <f t="shared" si="2"/>
        <v>8.9</v>
      </c>
      <c r="G14" s="83"/>
      <c r="H14" s="316"/>
      <c r="I14" s="316"/>
    </row>
    <row r="15" spans="1:9" s="318" customFormat="1" ht="27.75" customHeight="1">
      <c r="A15" s="508"/>
      <c r="B15" s="508"/>
      <c r="C15" s="507" t="s">
        <v>311</v>
      </c>
      <c r="D15" s="83">
        <f>D13-D14</f>
        <v>15.600000000000001</v>
      </c>
      <c r="E15" s="83">
        <f t="shared" ref="E15:F15" si="3">E13-E14</f>
        <v>13</v>
      </c>
      <c r="F15" s="83">
        <f t="shared" si="3"/>
        <v>2.5999999999999996</v>
      </c>
      <c r="G15" s="83"/>
      <c r="H15" s="316"/>
      <c r="I15" s="316"/>
    </row>
  </sheetData>
  <mergeCells count="2">
    <mergeCell ref="A13:C13"/>
    <mergeCell ref="A1:G1"/>
  </mergeCells>
  <pageMargins left="0.7" right="0.7" top="0.75" bottom="0.75" header="0.3" footer="0.3"/>
  <pageSetup paperSize="9" scale="76" orientation="portrait" horizontalDpi="4294967292"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2">
    <pageSetUpPr fitToPage="1"/>
  </sheetPr>
  <dimension ref="A1:N34"/>
  <sheetViews>
    <sheetView view="pageBreakPreview" zoomScaleNormal="100" zoomScaleSheetLayoutView="90" workbookViewId="0">
      <pane ySplit="2" topLeftCell="A9" activePane="bottomLeft" state="frozen"/>
      <selection pane="bottomLeft" activeCell="D32" sqref="D32"/>
    </sheetView>
  </sheetViews>
  <sheetFormatPr baseColWidth="10" defaultColWidth="9.1640625" defaultRowHeight="14"/>
  <cols>
    <col min="1" max="1" width="14.5" style="324" customWidth="1"/>
    <col min="2" max="2" width="9" style="324" bestFit="1" customWidth="1"/>
    <col min="3" max="3" width="55.33203125" style="319" customWidth="1"/>
    <col min="4" max="4" width="16.6640625" style="325" customWidth="1"/>
    <col min="5" max="5" width="10.5" style="325" customWidth="1"/>
    <col min="6" max="7" width="11.33203125" style="325" customWidth="1"/>
    <col min="8" max="8" width="12.1640625" style="325" customWidth="1"/>
    <col min="9" max="9" width="10.6640625" style="325" customWidth="1"/>
    <col min="10" max="10" width="12.6640625" style="325" customWidth="1"/>
    <col min="11" max="11" width="11.1640625" style="325" customWidth="1"/>
    <col min="12" max="12" width="10.5" style="325" customWidth="1"/>
    <col min="13" max="13" width="10.33203125" style="325" customWidth="1"/>
    <col min="14" max="14" width="11.1640625" style="325" customWidth="1"/>
    <col min="15" max="16384" width="9.1640625" style="319"/>
  </cols>
  <sheetData>
    <row r="1" spans="1:14" ht="48" customHeight="1">
      <c r="A1" s="758" t="s">
        <v>457</v>
      </c>
      <c r="B1" s="759"/>
      <c r="C1" s="759"/>
      <c r="D1" s="760"/>
      <c r="E1" s="326"/>
      <c r="F1" s="326"/>
      <c r="G1" s="326"/>
      <c r="H1" s="326"/>
      <c r="I1" s="326"/>
      <c r="J1" s="326"/>
      <c r="K1" s="326"/>
      <c r="L1" s="326"/>
      <c r="M1" s="326"/>
      <c r="N1" s="326"/>
    </row>
    <row r="2" spans="1:14" s="320" customFormat="1" ht="55.5" customHeight="1">
      <c r="A2" s="327" t="s">
        <v>0</v>
      </c>
      <c r="B2" s="328" t="s">
        <v>1</v>
      </c>
      <c r="C2" s="328" t="s">
        <v>2</v>
      </c>
      <c r="D2" s="329" t="s">
        <v>1127</v>
      </c>
      <c r="E2" s="329" t="s">
        <v>3</v>
      </c>
      <c r="F2" s="329" t="s">
        <v>458</v>
      </c>
      <c r="G2" s="329" t="s">
        <v>502</v>
      </c>
      <c r="H2" s="329" t="s">
        <v>6</v>
      </c>
      <c r="I2" s="329" t="s">
        <v>7</v>
      </c>
      <c r="J2" s="329" t="s">
        <v>8</v>
      </c>
      <c r="K2" s="329" t="s">
        <v>9</v>
      </c>
      <c r="L2" s="329" t="s">
        <v>10</v>
      </c>
      <c r="M2" s="329" t="s">
        <v>11</v>
      </c>
      <c r="N2" s="329" t="s">
        <v>12</v>
      </c>
    </row>
    <row r="3" spans="1:14" ht="16">
      <c r="A3" s="330" t="s">
        <v>459</v>
      </c>
      <c r="B3" s="331" t="s">
        <v>24</v>
      </c>
      <c r="C3" s="332" t="s">
        <v>460</v>
      </c>
      <c r="D3" s="333">
        <f>SUM(E3:N3)</f>
        <v>1.2</v>
      </c>
      <c r="E3" s="321">
        <v>0</v>
      </c>
      <c r="F3" s="321">
        <v>0.15</v>
      </c>
      <c r="G3" s="321">
        <v>0</v>
      </c>
      <c r="H3" s="321">
        <v>0.15</v>
      </c>
      <c r="I3" s="321">
        <v>0.15</v>
      </c>
      <c r="J3" s="321">
        <v>0.15</v>
      </c>
      <c r="K3" s="321">
        <v>0.15</v>
      </c>
      <c r="L3" s="321">
        <v>0.15</v>
      </c>
      <c r="M3" s="321">
        <v>0.15</v>
      </c>
      <c r="N3" s="321">
        <v>0.15</v>
      </c>
    </row>
    <row r="4" spans="1:14" s="322" customFormat="1" ht="16">
      <c r="A4" s="330" t="s">
        <v>461</v>
      </c>
      <c r="B4" s="331" t="s">
        <v>24</v>
      </c>
      <c r="C4" s="332" t="s">
        <v>462</v>
      </c>
      <c r="D4" s="333">
        <f t="shared" ref="D4:D31" si="0">SUM(E4:N4)</f>
        <v>0.54999999999999993</v>
      </c>
      <c r="E4" s="321">
        <v>0</v>
      </c>
      <c r="F4" s="321">
        <v>0.15</v>
      </c>
      <c r="G4" s="321">
        <v>0</v>
      </c>
      <c r="H4" s="321">
        <v>0.1</v>
      </c>
      <c r="I4" s="321">
        <v>0.05</v>
      </c>
      <c r="J4" s="321">
        <v>0.05</v>
      </c>
      <c r="K4" s="321">
        <v>0.1</v>
      </c>
      <c r="L4" s="321">
        <v>0.05</v>
      </c>
      <c r="M4" s="321">
        <v>0</v>
      </c>
      <c r="N4" s="321">
        <v>0.05</v>
      </c>
    </row>
    <row r="5" spans="1:14" s="322" customFormat="1" ht="16">
      <c r="A5" s="334" t="s">
        <v>463</v>
      </c>
      <c r="B5" s="331" t="s">
        <v>24</v>
      </c>
      <c r="C5" s="332" t="s">
        <v>464</v>
      </c>
      <c r="D5" s="333">
        <f t="shared" si="0"/>
        <v>2.85</v>
      </c>
      <c r="E5" s="321">
        <v>0</v>
      </c>
      <c r="F5" s="321">
        <v>0.6</v>
      </c>
      <c r="G5" s="321">
        <v>0</v>
      </c>
      <c r="H5" s="321">
        <v>0.55000000000000004</v>
      </c>
      <c r="I5" s="321">
        <v>0.25</v>
      </c>
      <c r="J5" s="321">
        <v>0.25</v>
      </c>
      <c r="K5" s="321">
        <v>0.45</v>
      </c>
      <c r="L5" s="321">
        <v>0.3</v>
      </c>
      <c r="M5" s="321">
        <v>0.2</v>
      </c>
      <c r="N5" s="321">
        <v>0.25</v>
      </c>
    </row>
    <row r="6" spans="1:14" ht="16">
      <c r="A6" s="334" t="s">
        <v>465</v>
      </c>
      <c r="B6" s="331" t="s">
        <v>24</v>
      </c>
      <c r="C6" s="335" t="s">
        <v>466</v>
      </c>
      <c r="D6" s="333">
        <f t="shared" si="0"/>
        <v>3.6999999999999997</v>
      </c>
      <c r="E6" s="321">
        <v>0</v>
      </c>
      <c r="F6" s="321">
        <v>0.94</v>
      </c>
      <c r="G6" s="321">
        <v>0</v>
      </c>
      <c r="H6" s="321">
        <v>0.59</v>
      </c>
      <c r="I6" s="321">
        <v>0.26</v>
      </c>
      <c r="J6" s="321">
        <v>0.37</v>
      </c>
      <c r="K6" s="321">
        <v>0.7</v>
      </c>
      <c r="L6" s="321">
        <v>0.33</v>
      </c>
      <c r="M6" s="321">
        <v>0.24</v>
      </c>
      <c r="N6" s="321">
        <v>0.27</v>
      </c>
    </row>
    <row r="7" spans="1:14" ht="51">
      <c r="A7" s="330" t="s">
        <v>467</v>
      </c>
      <c r="B7" s="331" t="s">
        <v>311</v>
      </c>
      <c r="C7" s="336" t="s">
        <v>1088</v>
      </c>
      <c r="D7" s="333">
        <f t="shared" si="0"/>
        <v>4</v>
      </c>
      <c r="E7" s="321">
        <v>4</v>
      </c>
      <c r="F7" s="321">
        <v>0</v>
      </c>
      <c r="G7" s="321">
        <v>0</v>
      </c>
      <c r="H7" s="321">
        <v>0</v>
      </c>
      <c r="I7" s="321">
        <v>0</v>
      </c>
      <c r="J7" s="321">
        <v>0</v>
      </c>
      <c r="K7" s="321">
        <v>0</v>
      </c>
      <c r="L7" s="321">
        <v>0</v>
      </c>
      <c r="M7" s="321">
        <v>0</v>
      </c>
      <c r="N7" s="321">
        <v>0</v>
      </c>
    </row>
    <row r="8" spans="1:14" ht="34">
      <c r="A8" s="761" t="s">
        <v>468</v>
      </c>
      <c r="B8" s="331" t="s">
        <v>311</v>
      </c>
      <c r="C8" s="336" t="s">
        <v>469</v>
      </c>
      <c r="D8" s="333">
        <f t="shared" si="0"/>
        <v>50</v>
      </c>
      <c r="E8" s="321">
        <v>50</v>
      </c>
      <c r="F8" s="321">
        <v>0</v>
      </c>
      <c r="G8" s="321">
        <v>0</v>
      </c>
      <c r="H8" s="321">
        <v>0</v>
      </c>
      <c r="I8" s="321">
        <v>0</v>
      </c>
      <c r="J8" s="321">
        <v>0</v>
      </c>
      <c r="K8" s="321">
        <v>0</v>
      </c>
      <c r="L8" s="321">
        <v>0</v>
      </c>
      <c r="M8" s="321">
        <v>0</v>
      </c>
      <c r="N8" s="321">
        <v>0</v>
      </c>
    </row>
    <row r="9" spans="1:14" ht="17">
      <c r="A9" s="762"/>
      <c r="B9" s="331" t="s">
        <v>311</v>
      </c>
      <c r="C9" s="336" t="s">
        <v>1359</v>
      </c>
      <c r="D9" s="333">
        <f t="shared" si="0"/>
        <v>3</v>
      </c>
      <c r="E9" s="321">
        <v>0</v>
      </c>
      <c r="F9" s="321">
        <v>3</v>
      </c>
      <c r="G9" s="321">
        <v>0</v>
      </c>
      <c r="H9" s="321">
        <v>0</v>
      </c>
      <c r="I9" s="321">
        <v>0</v>
      </c>
      <c r="J9" s="321">
        <v>0</v>
      </c>
      <c r="K9" s="321">
        <v>0</v>
      </c>
      <c r="L9" s="321">
        <v>0</v>
      </c>
      <c r="M9" s="321">
        <v>0</v>
      </c>
      <c r="N9" s="321">
        <v>0</v>
      </c>
    </row>
    <row r="10" spans="1:14" ht="17">
      <c r="A10" s="763"/>
      <c r="B10" s="331" t="s">
        <v>311</v>
      </c>
      <c r="C10" s="336" t="s">
        <v>1360</v>
      </c>
      <c r="D10" s="333">
        <f t="shared" si="0"/>
        <v>3</v>
      </c>
      <c r="E10" s="321">
        <v>0</v>
      </c>
      <c r="F10" s="321">
        <v>0</v>
      </c>
      <c r="G10" s="321">
        <v>0</v>
      </c>
      <c r="H10" s="321">
        <v>0</v>
      </c>
      <c r="I10" s="321">
        <v>0</v>
      </c>
      <c r="J10" s="321">
        <v>0</v>
      </c>
      <c r="K10" s="321">
        <v>3</v>
      </c>
      <c r="L10" s="321">
        <v>0</v>
      </c>
      <c r="M10" s="321">
        <v>0</v>
      </c>
      <c r="N10" s="321">
        <v>0</v>
      </c>
    </row>
    <row r="11" spans="1:14" ht="17">
      <c r="A11" s="330" t="s">
        <v>470</v>
      </c>
      <c r="B11" s="331" t="s">
        <v>311</v>
      </c>
      <c r="C11" s="336" t="s">
        <v>471</v>
      </c>
      <c r="D11" s="333">
        <f t="shared" si="0"/>
        <v>1.65</v>
      </c>
      <c r="E11" s="321">
        <v>0</v>
      </c>
      <c r="F11" s="321">
        <v>0.45</v>
      </c>
      <c r="G11" s="321">
        <v>0</v>
      </c>
      <c r="H11" s="321">
        <v>0.3</v>
      </c>
      <c r="I11" s="321">
        <v>0.15</v>
      </c>
      <c r="J11" s="321">
        <v>0.15</v>
      </c>
      <c r="K11" s="321">
        <v>0.3</v>
      </c>
      <c r="L11" s="321">
        <v>0.15</v>
      </c>
      <c r="M11" s="321">
        <v>0</v>
      </c>
      <c r="N11" s="321">
        <v>0.15</v>
      </c>
    </row>
    <row r="12" spans="1:14" ht="17">
      <c r="A12" s="330" t="s">
        <v>472</v>
      </c>
      <c r="B12" s="331" t="s">
        <v>311</v>
      </c>
      <c r="C12" s="336" t="s">
        <v>473</v>
      </c>
      <c r="D12" s="333">
        <f t="shared" si="0"/>
        <v>2.85</v>
      </c>
      <c r="E12" s="321">
        <v>0</v>
      </c>
      <c r="F12" s="321">
        <v>0.6</v>
      </c>
      <c r="G12" s="321">
        <v>0</v>
      </c>
      <c r="H12" s="321">
        <v>0.55000000000000004</v>
      </c>
      <c r="I12" s="321">
        <v>0.25</v>
      </c>
      <c r="J12" s="321">
        <v>0.25</v>
      </c>
      <c r="K12" s="321">
        <v>0.45</v>
      </c>
      <c r="L12" s="321">
        <v>0.3</v>
      </c>
      <c r="M12" s="321">
        <v>0.2</v>
      </c>
      <c r="N12" s="321">
        <v>0.25</v>
      </c>
    </row>
    <row r="13" spans="1:14" ht="17">
      <c r="A13" s="334" t="s">
        <v>474</v>
      </c>
      <c r="B13" s="331" t="s">
        <v>311</v>
      </c>
      <c r="C13" s="336" t="s">
        <v>475</v>
      </c>
      <c r="D13" s="333">
        <f t="shared" si="0"/>
        <v>18.500000000000004</v>
      </c>
      <c r="E13" s="321">
        <v>0</v>
      </c>
      <c r="F13" s="321">
        <v>4.7</v>
      </c>
      <c r="G13" s="321">
        <v>0</v>
      </c>
      <c r="H13" s="321">
        <v>2.95</v>
      </c>
      <c r="I13" s="321">
        <v>1.3</v>
      </c>
      <c r="J13" s="321">
        <v>1.85</v>
      </c>
      <c r="K13" s="321">
        <v>3.5</v>
      </c>
      <c r="L13" s="321">
        <v>1.65</v>
      </c>
      <c r="M13" s="321">
        <v>1.2</v>
      </c>
      <c r="N13" s="321">
        <v>1.35</v>
      </c>
    </row>
    <row r="14" spans="1:14" ht="16">
      <c r="A14" s="330" t="s">
        <v>476</v>
      </c>
      <c r="B14" s="331" t="s">
        <v>24</v>
      </c>
      <c r="C14" s="332" t="s">
        <v>477</v>
      </c>
      <c r="D14" s="333">
        <f t="shared" si="0"/>
        <v>6.56</v>
      </c>
      <c r="E14" s="321">
        <v>6.56</v>
      </c>
      <c r="F14" s="321">
        <v>0</v>
      </c>
      <c r="G14" s="321">
        <v>0</v>
      </c>
      <c r="H14" s="321">
        <v>0</v>
      </c>
      <c r="I14" s="321">
        <v>0</v>
      </c>
      <c r="J14" s="321">
        <v>0</v>
      </c>
      <c r="K14" s="321">
        <v>0</v>
      </c>
      <c r="L14" s="321">
        <v>0</v>
      </c>
      <c r="M14" s="321">
        <v>0</v>
      </c>
      <c r="N14" s="321">
        <v>0</v>
      </c>
    </row>
    <row r="15" spans="1:14" ht="16">
      <c r="A15" s="334" t="s">
        <v>478</v>
      </c>
      <c r="B15" s="331" t="s">
        <v>24</v>
      </c>
      <c r="C15" s="335" t="s">
        <v>479</v>
      </c>
      <c r="D15" s="333">
        <f t="shared" si="0"/>
        <v>4</v>
      </c>
      <c r="E15" s="321">
        <v>0</v>
      </c>
      <c r="F15" s="321">
        <v>0.5</v>
      </c>
      <c r="G15" s="321">
        <v>0</v>
      </c>
      <c r="H15" s="321">
        <v>0.5</v>
      </c>
      <c r="I15" s="321">
        <v>0.5</v>
      </c>
      <c r="J15" s="321">
        <v>0.5</v>
      </c>
      <c r="K15" s="321">
        <v>0.5</v>
      </c>
      <c r="L15" s="321">
        <v>0.5</v>
      </c>
      <c r="M15" s="321">
        <v>0.5</v>
      </c>
      <c r="N15" s="321">
        <v>0.5</v>
      </c>
    </row>
    <row r="16" spans="1:14" ht="17">
      <c r="A16" s="330" t="s">
        <v>480</v>
      </c>
      <c r="B16" s="331" t="s">
        <v>24</v>
      </c>
      <c r="C16" s="336" t="s">
        <v>477</v>
      </c>
      <c r="D16" s="333">
        <f t="shared" si="0"/>
        <v>3.16</v>
      </c>
      <c r="E16" s="321">
        <v>3.16</v>
      </c>
      <c r="F16" s="321">
        <v>0</v>
      </c>
      <c r="G16" s="321">
        <v>0</v>
      </c>
      <c r="H16" s="321">
        <v>0</v>
      </c>
      <c r="I16" s="321">
        <v>0</v>
      </c>
      <c r="J16" s="321">
        <v>0</v>
      </c>
      <c r="K16" s="321">
        <v>0</v>
      </c>
      <c r="L16" s="321">
        <v>0</v>
      </c>
      <c r="M16" s="321">
        <v>0</v>
      </c>
      <c r="N16" s="321">
        <v>0</v>
      </c>
    </row>
    <row r="17" spans="1:14" ht="17">
      <c r="A17" s="330" t="s">
        <v>481</v>
      </c>
      <c r="B17" s="331" t="s">
        <v>24</v>
      </c>
      <c r="C17" s="336" t="s">
        <v>482</v>
      </c>
      <c r="D17" s="333">
        <f t="shared" si="0"/>
        <v>2</v>
      </c>
      <c r="E17" s="321">
        <v>0</v>
      </c>
      <c r="F17" s="321">
        <v>0.25</v>
      </c>
      <c r="G17" s="321">
        <v>0</v>
      </c>
      <c r="H17" s="321">
        <v>0.25</v>
      </c>
      <c r="I17" s="321">
        <v>0.25</v>
      </c>
      <c r="J17" s="321">
        <v>0.25</v>
      </c>
      <c r="K17" s="321">
        <v>0.25</v>
      </c>
      <c r="L17" s="321">
        <v>0.25</v>
      </c>
      <c r="M17" s="321">
        <v>0.25</v>
      </c>
      <c r="N17" s="321">
        <v>0.25</v>
      </c>
    </row>
    <row r="18" spans="1:14" ht="36.75" customHeight="1">
      <c r="A18" s="330" t="s">
        <v>483</v>
      </c>
      <c r="B18" s="331" t="s">
        <v>24</v>
      </c>
      <c r="C18" s="337" t="s">
        <v>484</v>
      </c>
      <c r="D18" s="333">
        <f t="shared" si="0"/>
        <v>0.85499999999999998</v>
      </c>
      <c r="E18" s="321">
        <v>0</v>
      </c>
      <c r="F18" s="321">
        <v>0.18</v>
      </c>
      <c r="G18" s="321">
        <v>0</v>
      </c>
      <c r="H18" s="321">
        <v>0.16500000000000001</v>
      </c>
      <c r="I18" s="321">
        <v>7.4999999999999997E-2</v>
      </c>
      <c r="J18" s="321">
        <v>7.4999999999999997E-2</v>
      </c>
      <c r="K18" s="321">
        <v>0.13500000000000001</v>
      </c>
      <c r="L18" s="321">
        <v>0.09</v>
      </c>
      <c r="M18" s="321">
        <v>0.06</v>
      </c>
      <c r="N18" s="321">
        <v>7.4999999999999997E-2</v>
      </c>
    </row>
    <row r="19" spans="1:14" ht="34">
      <c r="A19" s="330" t="s">
        <v>485</v>
      </c>
      <c r="B19" s="331" t="s">
        <v>24</v>
      </c>
      <c r="C19" s="338" t="s">
        <v>486</v>
      </c>
      <c r="D19" s="333">
        <f t="shared" si="0"/>
        <v>3.6999999999999997</v>
      </c>
      <c r="E19" s="321">
        <v>0</v>
      </c>
      <c r="F19" s="321">
        <v>0.94</v>
      </c>
      <c r="G19" s="321">
        <v>0</v>
      </c>
      <c r="H19" s="321">
        <v>0.59</v>
      </c>
      <c r="I19" s="321">
        <v>0.26</v>
      </c>
      <c r="J19" s="321">
        <v>0.37</v>
      </c>
      <c r="K19" s="321">
        <v>0.7</v>
      </c>
      <c r="L19" s="321">
        <v>0.33</v>
      </c>
      <c r="M19" s="321">
        <v>0.24</v>
      </c>
      <c r="N19" s="321">
        <v>0.27</v>
      </c>
    </row>
    <row r="20" spans="1:14" ht="16">
      <c r="A20" s="330" t="s">
        <v>503</v>
      </c>
      <c r="B20" s="331" t="s">
        <v>24</v>
      </c>
      <c r="C20" s="332" t="s">
        <v>477</v>
      </c>
      <c r="D20" s="333">
        <f t="shared" si="0"/>
        <v>3</v>
      </c>
      <c r="E20" s="321">
        <v>3</v>
      </c>
      <c r="F20" s="321">
        <v>0</v>
      </c>
      <c r="G20" s="321">
        <v>0</v>
      </c>
      <c r="H20" s="321">
        <v>0</v>
      </c>
      <c r="I20" s="321">
        <v>0</v>
      </c>
      <c r="J20" s="321">
        <v>0</v>
      </c>
      <c r="K20" s="321">
        <v>0</v>
      </c>
      <c r="L20" s="321">
        <v>0</v>
      </c>
      <c r="M20" s="321">
        <v>0</v>
      </c>
      <c r="N20" s="321">
        <v>0</v>
      </c>
    </row>
    <row r="21" spans="1:14" ht="16">
      <c r="A21" s="334" t="s">
        <v>487</v>
      </c>
      <c r="B21" s="331" t="s">
        <v>24</v>
      </c>
      <c r="C21" s="335" t="s">
        <v>488</v>
      </c>
      <c r="D21" s="333">
        <f t="shared" si="0"/>
        <v>4</v>
      </c>
      <c r="E21" s="321">
        <v>0</v>
      </c>
      <c r="F21" s="321">
        <v>0.5</v>
      </c>
      <c r="G21" s="321">
        <v>0</v>
      </c>
      <c r="H21" s="321">
        <v>0.5</v>
      </c>
      <c r="I21" s="321">
        <v>0.5</v>
      </c>
      <c r="J21" s="321">
        <v>0.5</v>
      </c>
      <c r="K21" s="321">
        <v>0.5</v>
      </c>
      <c r="L21" s="321">
        <v>0.5</v>
      </c>
      <c r="M21" s="321">
        <v>0.5</v>
      </c>
      <c r="N21" s="321">
        <v>0.5</v>
      </c>
    </row>
    <row r="22" spans="1:14" ht="16">
      <c r="A22" s="330" t="s">
        <v>1027</v>
      </c>
      <c r="B22" s="331" t="s">
        <v>24</v>
      </c>
      <c r="C22" s="332" t="s">
        <v>477</v>
      </c>
      <c r="D22" s="333">
        <f t="shared" si="0"/>
        <v>1</v>
      </c>
      <c r="E22" s="321">
        <v>1</v>
      </c>
      <c r="F22" s="321">
        <v>0</v>
      </c>
      <c r="G22" s="321">
        <v>0</v>
      </c>
      <c r="H22" s="321">
        <v>0</v>
      </c>
      <c r="I22" s="321">
        <v>0</v>
      </c>
      <c r="J22" s="321">
        <v>0</v>
      </c>
      <c r="K22" s="321">
        <v>0</v>
      </c>
      <c r="L22" s="321">
        <v>0</v>
      </c>
      <c r="M22" s="321">
        <v>0</v>
      </c>
      <c r="N22" s="321">
        <v>0</v>
      </c>
    </row>
    <row r="23" spans="1:14" ht="16">
      <c r="A23" s="334" t="s">
        <v>504</v>
      </c>
      <c r="B23" s="331" t="s">
        <v>24</v>
      </c>
      <c r="C23" s="335" t="s">
        <v>488</v>
      </c>
      <c r="D23" s="333">
        <f t="shared" si="0"/>
        <v>4</v>
      </c>
      <c r="E23" s="321">
        <v>0</v>
      </c>
      <c r="F23" s="321">
        <v>0.5</v>
      </c>
      <c r="G23" s="321">
        <v>0</v>
      </c>
      <c r="H23" s="321">
        <v>0.5</v>
      </c>
      <c r="I23" s="321">
        <v>0.5</v>
      </c>
      <c r="J23" s="321">
        <v>0.5</v>
      </c>
      <c r="K23" s="321">
        <v>0.5</v>
      </c>
      <c r="L23" s="321">
        <v>0.5</v>
      </c>
      <c r="M23" s="321">
        <v>0.5</v>
      </c>
      <c r="N23" s="321">
        <v>0.5</v>
      </c>
    </row>
    <row r="24" spans="1:14" ht="16">
      <c r="A24" s="330" t="s">
        <v>489</v>
      </c>
      <c r="B24" s="331" t="s">
        <v>24</v>
      </c>
      <c r="C24" s="332" t="s">
        <v>477</v>
      </c>
      <c r="D24" s="333">
        <f t="shared" si="0"/>
        <v>1</v>
      </c>
      <c r="E24" s="321">
        <v>1</v>
      </c>
      <c r="F24" s="321">
        <v>0</v>
      </c>
      <c r="G24" s="321">
        <v>0</v>
      </c>
      <c r="H24" s="321">
        <v>0</v>
      </c>
      <c r="I24" s="321">
        <v>0</v>
      </c>
      <c r="J24" s="321">
        <v>0</v>
      </c>
      <c r="K24" s="321">
        <v>0</v>
      </c>
      <c r="L24" s="321">
        <v>0</v>
      </c>
      <c r="M24" s="321">
        <v>0</v>
      </c>
      <c r="N24" s="321">
        <v>0</v>
      </c>
    </row>
    <row r="25" spans="1:14" ht="16">
      <c r="A25" s="334" t="s">
        <v>490</v>
      </c>
      <c r="B25" s="331" t="s">
        <v>24</v>
      </c>
      <c r="C25" s="335" t="s">
        <v>488</v>
      </c>
      <c r="D25" s="333">
        <f t="shared" si="0"/>
        <v>4</v>
      </c>
      <c r="E25" s="321">
        <v>0</v>
      </c>
      <c r="F25" s="321">
        <v>0.5</v>
      </c>
      <c r="G25" s="321">
        <v>0</v>
      </c>
      <c r="H25" s="321">
        <v>0.5</v>
      </c>
      <c r="I25" s="321">
        <v>0.5</v>
      </c>
      <c r="J25" s="321">
        <v>0.5</v>
      </c>
      <c r="K25" s="321">
        <v>0.5</v>
      </c>
      <c r="L25" s="321">
        <v>0.5</v>
      </c>
      <c r="M25" s="321">
        <v>0.5</v>
      </c>
      <c r="N25" s="321">
        <v>0.5</v>
      </c>
    </row>
    <row r="26" spans="1:14" ht="17">
      <c r="A26" s="330" t="s">
        <v>505</v>
      </c>
      <c r="B26" s="331" t="s">
        <v>311</v>
      </c>
      <c r="C26" s="336" t="s">
        <v>491</v>
      </c>
      <c r="D26" s="333">
        <f t="shared" si="0"/>
        <v>6.61</v>
      </c>
      <c r="E26" s="323">
        <v>6.61</v>
      </c>
      <c r="F26" s="321">
        <v>0</v>
      </c>
      <c r="G26" s="321">
        <v>0</v>
      </c>
      <c r="H26" s="321">
        <v>0</v>
      </c>
      <c r="I26" s="321">
        <v>0</v>
      </c>
      <c r="J26" s="321">
        <v>0</v>
      </c>
      <c r="K26" s="321">
        <v>0</v>
      </c>
      <c r="L26" s="321">
        <v>0</v>
      </c>
      <c r="M26" s="321">
        <v>0</v>
      </c>
      <c r="N26" s="321">
        <v>0</v>
      </c>
    </row>
    <row r="27" spans="1:14" ht="17">
      <c r="A27" s="330" t="s">
        <v>492</v>
      </c>
      <c r="B27" s="331" t="s">
        <v>311</v>
      </c>
      <c r="C27" s="336" t="s">
        <v>493</v>
      </c>
      <c r="D27" s="333">
        <f t="shared" si="0"/>
        <v>4.28</v>
      </c>
      <c r="E27" s="323">
        <v>4.28</v>
      </c>
      <c r="F27" s="321">
        <v>0</v>
      </c>
      <c r="G27" s="321">
        <v>0</v>
      </c>
      <c r="H27" s="321">
        <v>0</v>
      </c>
      <c r="I27" s="321">
        <v>0</v>
      </c>
      <c r="J27" s="321">
        <v>0</v>
      </c>
      <c r="K27" s="321">
        <v>0</v>
      </c>
      <c r="L27" s="321">
        <v>0</v>
      </c>
      <c r="M27" s="321">
        <v>0</v>
      </c>
      <c r="N27" s="321">
        <v>0</v>
      </c>
    </row>
    <row r="28" spans="1:14" ht="17">
      <c r="A28" s="330" t="s">
        <v>494</v>
      </c>
      <c r="B28" s="331" t="s">
        <v>311</v>
      </c>
      <c r="C28" s="336" t="s">
        <v>495</v>
      </c>
      <c r="D28" s="333">
        <f t="shared" si="0"/>
        <v>12.15</v>
      </c>
      <c r="E28" s="323">
        <v>12.15</v>
      </c>
      <c r="F28" s="321">
        <v>0</v>
      </c>
      <c r="G28" s="321">
        <v>0</v>
      </c>
      <c r="H28" s="321">
        <v>0</v>
      </c>
      <c r="I28" s="321">
        <v>0</v>
      </c>
      <c r="J28" s="321">
        <v>0</v>
      </c>
      <c r="K28" s="321">
        <v>0</v>
      </c>
      <c r="L28" s="321">
        <v>0</v>
      </c>
      <c r="M28" s="321">
        <v>0</v>
      </c>
      <c r="N28" s="321">
        <v>0</v>
      </c>
    </row>
    <row r="29" spans="1:14" ht="17">
      <c r="A29" s="330" t="s">
        <v>496</v>
      </c>
      <c r="B29" s="331" t="s">
        <v>24</v>
      </c>
      <c r="C29" s="336" t="s">
        <v>497</v>
      </c>
      <c r="D29" s="333">
        <f t="shared" si="0"/>
        <v>4.3499999999999996</v>
      </c>
      <c r="E29" s="323">
        <v>4.3499999999999996</v>
      </c>
      <c r="F29" s="321">
        <v>0</v>
      </c>
      <c r="G29" s="321">
        <v>0</v>
      </c>
      <c r="H29" s="321">
        <v>0</v>
      </c>
      <c r="I29" s="321">
        <v>0</v>
      </c>
      <c r="J29" s="321">
        <v>0</v>
      </c>
      <c r="K29" s="321">
        <v>0</v>
      </c>
      <c r="L29" s="321">
        <v>0</v>
      </c>
      <c r="M29" s="321">
        <v>0</v>
      </c>
      <c r="N29" s="321">
        <v>0</v>
      </c>
    </row>
    <row r="30" spans="1:14" ht="17">
      <c r="A30" s="330" t="s">
        <v>498</v>
      </c>
      <c r="B30" s="331" t="s">
        <v>24</v>
      </c>
      <c r="C30" s="336" t="s">
        <v>499</v>
      </c>
      <c r="D30" s="333">
        <f t="shared" si="0"/>
        <v>5.87</v>
      </c>
      <c r="E30" s="323">
        <v>5.87</v>
      </c>
      <c r="F30" s="321">
        <v>0</v>
      </c>
      <c r="G30" s="321">
        <v>0</v>
      </c>
      <c r="H30" s="321">
        <v>0</v>
      </c>
      <c r="I30" s="321">
        <v>0</v>
      </c>
      <c r="J30" s="321">
        <v>0</v>
      </c>
      <c r="K30" s="321">
        <v>0</v>
      </c>
      <c r="L30" s="321">
        <v>0</v>
      </c>
      <c r="M30" s="321">
        <v>0</v>
      </c>
      <c r="N30" s="321">
        <v>0</v>
      </c>
    </row>
    <row r="31" spans="1:14" ht="17">
      <c r="A31" s="334" t="s">
        <v>500</v>
      </c>
      <c r="B31" s="331" t="s">
        <v>311</v>
      </c>
      <c r="C31" s="336" t="s">
        <v>501</v>
      </c>
      <c r="D31" s="333">
        <f t="shared" si="0"/>
        <v>13.05</v>
      </c>
      <c r="E31" s="323">
        <v>13.05</v>
      </c>
      <c r="F31" s="321">
        <v>0</v>
      </c>
      <c r="G31" s="321">
        <v>0</v>
      </c>
      <c r="H31" s="321">
        <v>0</v>
      </c>
      <c r="I31" s="321">
        <v>0</v>
      </c>
      <c r="J31" s="321">
        <v>0</v>
      </c>
      <c r="K31" s="321">
        <v>0</v>
      </c>
      <c r="L31" s="321">
        <v>0</v>
      </c>
      <c r="M31" s="321">
        <v>0</v>
      </c>
      <c r="N31" s="321">
        <v>0</v>
      </c>
    </row>
    <row r="32" spans="1:14" s="342" customFormat="1" ht="29.25" customHeight="1">
      <c r="A32" s="339"/>
      <c r="B32" s="340"/>
      <c r="C32" s="331" t="s">
        <v>17</v>
      </c>
      <c r="D32" s="341">
        <f>SUM(D3:D31)</f>
        <v>174.88500000000002</v>
      </c>
      <c r="E32" s="341">
        <f>SUM(E3:E31)</f>
        <v>115.03</v>
      </c>
      <c r="F32" s="341">
        <f>SUM(F3:F31)</f>
        <v>13.959999999999999</v>
      </c>
      <c r="G32" s="341"/>
      <c r="H32" s="341">
        <f t="shared" ref="H32:N32" si="1">SUM(H3:H31)</f>
        <v>8.1950000000000003</v>
      </c>
      <c r="I32" s="341">
        <f t="shared" si="1"/>
        <v>4.9950000000000001</v>
      </c>
      <c r="J32" s="341">
        <f t="shared" si="1"/>
        <v>5.7650000000000006</v>
      </c>
      <c r="K32" s="341">
        <f t="shared" si="1"/>
        <v>11.734999999999999</v>
      </c>
      <c r="L32" s="341">
        <f t="shared" si="1"/>
        <v>5.6</v>
      </c>
      <c r="M32" s="341">
        <f t="shared" si="1"/>
        <v>4.54</v>
      </c>
      <c r="N32" s="341">
        <f t="shared" si="1"/>
        <v>5.0650000000000004</v>
      </c>
    </row>
    <row r="33" spans="1:14" s="346" customFormat="1" ht="15">
      <c r="A33" s="343"/>
      <c r="B33" s="343"/>
      <c r="C33" s="344" t="s">
        <v>24</v>
      </c>
      <c r="D33" s="345">
        <f t="shared" ref="D33:N33" si="2">SUM(D3:D6)+SUM(D14:D25)+SUM(D29:D30)</f>
        <v>55.794999999999995</v>
      </c>
      <c r="E33" s="345">
        <f t="shared" si="2"/>
        <v>24.939999999999998</v>
      </c>
      <c r="F33" s="345">
        <f t="shared" si="2"/>
        <v>5.21</v>
      </c>
      <c r="G33" s="345">
        <f t="shared" si="2"/>
        <v>0</v>
      </c>
      <c r="H33" s="345">
        <f t="shared" si="2"/>
        <v>4.3949999999999996</v>
      </c>
      <c r="I33" s="345">
        <f t="shared" si="2"/>
        <v>3.2949999999999999</v>
      </c>
      <c r="J33" s="345">
        <f t="shared" si="2"/>
        <v>3.5149999999999997</v>
      </c>
      <c r="K33" s="345">
        <f t="shared" si="2"/>
        <v>4.4849999999999994</v>
      </c>
      <c r="L33" s="345">
        <f t="shared" si="2"/>
        <v>3.5</v>
      </c>
      <c r="M33" s="345">
        <f t="shared" si="2"/>
        <v>3.1399999999999997</v>
      </c>
      <c r="N33" s="345">
        <f t="shared" si="2"/>
        <v>3.3149999999999995</v>
      </c>
    </row>
    <row r="34" spans="1:14" s="346" customFormat="1" ht="15">
      <c r="A34" s="343"/>
      <c r="B34" s="343"/>
      <c r="C34" s="344" t="s">
        <v>311</v>
      </c>
      <c r="D34" s="345">
        <f>D32-D33</f>
        <v>119.09000000000003</v>
      </c>
      <c r="E34" s="345">
        <f t="shared" ref="E34:N34" si="3">E32-E33</f>
        <v>90.09</v>
      </c>
      <c r="F34" s="345">
        <f t="shared" si="3"/>
        <v>8.75</v>
      </c>
      <c r="G34" s="345">
        <f t="shared" si="3"/>
        <v>0</v>
      </c>
      <c r="H34" s="345">
        <f t="shared" si="3"/>
        <v>3.8000000000000007</v>
      </c>
      <c r="I34" s="345">
        <f t="shared" si="3"/>
        <v>1.7000000000000002</v>
      </c>
      <c r="J34" s="345">
        <f t="shared" si="3"/>
        <v>2.2500000000000009</v>
      </c>
      <c r="K34" s="345">
        <f t="shared" si="3"/>
        <v>7.25</v>
      </c>
      <c r="L34" s="345">
        <f t="shared" si="3"/>
        <v>2.0999999999999996</v>
      </c>
      <c r="M34" s="345">
        <f t="shared" si="3"/>
        <v>1.4000000000000004</v>
      </c>
      <c r="N34" s="345">
        <f t="shared" si="3"/>
        <v>1.7500000000000009</v>
      </c>
    </row>
  </sheetData>
  <mergeCells count="2">
    <mergeCell ref="A1:D1"/>
    <mergeCell ref="A8:A10"/>
  </mergeCells>
  <pageMargins left="0.7" right="0.7" top="0.75" bottom="0.75" header="0.3" footer="0.3"/>
  <pageSetup paperSize="5" scale="41" fitToHeight="3" orientation="portrait" horizontalDpi="4294967292"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3">
    <pageSetUpPr fitToPage="1"/>
  </sheetPr>
  <dimension ref="A1:G35"/>
  <sheetViews>
    <sheetView view="pageBreakPreview" zoomScaleNormal="100" zoomScaleSheetLayoutView="90" workbookViewId="0">
      <pane ySplit="2" topLeftCell="A3" activePane="bottomLeft" state="frozen"/>
      <selection activeCell="J8" sqref="J8"/>
      <selection pane="bottomLeft" activeCell="J8" sqref="J8"/>
    </sheetView>
  </sheetViews>
  <sheetFormatPr baseColWidth="10" defaultColWidth="9.1640625" defaultRowHeight="14"/>
  <cols>
    <col min="1" max="1" width="10.6640625" style="324" bestFit="1" customWidth="1"/>
    <col min="2" max="2" width="8.33203125" style="324" bestFit="1" customWidth="1"/>
    <col min="3" max="3" width="23.1640625" style="319" customWidth="1"/>
    <col min="4" max="4" width="10.6640625" style="325" customWidth="1"/>
    <col min="5" max="6" width="11.6640625" style="325" customWidth="1"/>
    <col min="7" max="7" width="33.6640625" style="325" customWidth="1"/>
    <col min="8" max="16384" width="9.1640625" style="319"/>
  </cols>
  <sheetData>
    <row r="1" spans="1:7" ht="48" customHeight="1">
      <c r="A1" s="758" t="s">
        <v>457</v>
      </c>
      <c r="B1" s="759"/>
      <c r="C1" s="759"/>
      <c r="D1" s="759"/>
      <c r="E1" s="759"/>
      <c r="F1" s="759"/>
      <c r="G1" s="760"/>
    </row>
    <row r="2" spans="1:7" s="320" customFormat="1" ht="55.5" customHeight="1">
      <c r="A2" s="327" t="s">
        <v>0</v>
      </c>
      <c r="B2" s="328" t="s">
        <v>1</v>
      </c>
      <c r="C2" s="328" t="s">
        <v>2</v>
      </c>
      <c r="D2" s="329" t="s">
        <v>1127</v>
      </c>
      <c r="E2" s="69" t="s">
        <v>1133</v>
      </c>
      <c r="F2" s="69" t="s">
        <v>1134</v>
      </c>
      <c r="G2" s="69" t="s">
        <v>1131</v>
      </c>
    </row>
    <row r="3" spans="1:7" ht="30">
      <c r="A3" s="565" t="s">
        <v>459</v>
      </c>
      <c r="B3" s="331" t="s">
        <v>24</v>
      </c>
      <c r="C3" s="358" t="s">
        <v>460</v>
      </c>
      <c r="D3" s="566">
        <f>SUM(E3:F3)</f>
        <v>1.2</v>
      </c>
      <c r="E3" s="463">
        <v>1.2</v>
      </c>
      <c r="F3" s="467">
        <v>0</v>
      </c>
      <c r="G3" s="468" t="s">
        <v>460</v>
      </c>
    </row>
    <row r="4" spans="1:7" s="322" customFormat="1" ht="30">
      <c r="A4" s="565" t="s">
        <v>461</v>
      </c>
      <c r="B4" s="331" t="s">
        <v>24</v>
      </c>
      <c r="C4" s="358" t="s">
        <v>462</v>
      </c>
      <c r="D4" s="566">
        <f t="shared" ref="D4:D31" si="0">SUM(E4:F4)</f>
        <v>0.55000000000000004</v>
      </c>
      <c r="E4" s="463">
        <v>0.55000000000000004</v>
      </c>
      <c r="F4" s="467">
        <v>0</v>
      </c>
      <c r="G4" s="469" t="s">
        <v>1361</v>
      </c>
    </row>
    <row r="5" spans="1:7" s="322" customFormat="1" ht="30">
      <c r="A5" s="565" t="s">
        <v>463</v>
      </c>
      <c r="B5" s="331" t="s">
        <v>24</v>
      </c>
      <c r="C5" s="358" t="s">
        <v>464</v>
      </c>
      <c r="D5" s="566">
        <f t="shared" si="0"/>
        <v>2.85</v>
      </c>
      <c r="E5" s="463">
        <v>2.85</v>
      </c>
      <c r="F5" s="467">
        <v>0</v>
      </c>
      <c r="G5" s="469" t="s">
        <v>464</v>
      </c>
    </row>
    <row r="6" spans="1:7" ht="30">
      <c r="A6" s="565" t="s">
        <v>465</v>
      </c>
      <c r="B6" s="331" t="s">
        <v>24</v>
      </c>
      <c r="C6" s="358" t="s">
        <v>466</v>
      </c>
      <c r="D6" s="566">
        <f t="shared" si="0"/>
        <v>3.7</v>
      </c>
      <c r="E6" s="463">
        <v>3.7</v>
      </c>
      <c r="F6" s="467">
        <v>0</v>
      </c>
      <c r="G6" s="469" t="s">
        <v>1362</v>
      </c>
    </row>
    <row r="7" spans="1:7" ht="90">
      <c r="A7" s="565" t="s">
        <v>467</v>
      </c>
      <c r="B7" s="331" t="s">
        <v>311</v>
      </c>
      <c r="C7" s="567" t="s">
        <v>1088</v>
      </c>
      <c r="D7" s="566">
        <f t="shared" si="0"/>
        <v>4</v>
      </c>
      <c r="E7" s="463">
        <v>4</v>
      </c>
      <c r="F7" s="467">
        <v>0</v>
      </c>
      <c r="G7" s="470" t="s">
        <v>1363</v>
      </c>
    </row>
    <row r="8" spans="1:7" ht="45">
      <c r="A8" s="764" t="s">
        <v>468</v>
      </c>
      <c r="B8" s="331" t="s">
        <v>311</v>
      </c>
      <c r="C8" s="567" t="s">
        <v>469</v>
      </c>
      <c r="D8" s="566">
        <f t="shared" si="0"/>
        <v>50</v>
      </c>
      <c r="E8" s="463">
        <v>25</v>
      </c>
      <c r="F8" s="463">
        <v>25</v>
      </c>
      <c r="G8" s="468" t="s">
        <v>1364</v>
      </c>
    </row>
    <row r="9" spans="1:7" ht="30">
      <c r="A9" s="765"/>
      <c r="B9" s="331" t="s">
        <v>311</v>
      </c>
      <c r="C9" s="567" t="s">
        <v>1359</v>
      </c>
      <c r="D9" s="566">
        <f t="shared" si="0"/>
        <v>3</v>
      </c>
      <c r="E9" s="463">
        <v>0</v>
      </c>
      <c r="F9" s="463">
        <v>3</v>
      </c>
      <c r="G9" s="468" t="s">
        <v>1365</v>
      </c>
    </row>
    <row r="10" spans="1:7" ht="30">
      <c r="A10" s="766"/>
      <c r="B10" s="331" t="s">
        <v>311</v>
      </c>
      <c r="C10" s="567" t="s">
        <v>1360</v>
      </c>
      <c r="D10" s="566">
        <f t="shared" si="0"/>
        <v>3</v>
      </c>
      <c r="E10" s="463">
        <v>3</v>
      </c>
      <c r="F10" s="463">
        <v>0</v>
      </c>
      <c r="G10" s="468" t="s">
        <v>1366</v>
      </c>
    </row>
    <row r="11" spans="1:7" ht="30">
      <c r="A11" s="565" t="s">
        <v>470</v>
      </c>
      <c r="B11" s="331" t="s">
        <v>311</v>
      </c>
      <c r="C11" s="567" t="s">
        <v>471</v>
      </c>
      <c r="D11" s="566">
        <f t="shared" si="0"/>
        <v>1.65</v>
      </c>
      <c r="E11" s="463">
        <v>1.65</v>
      </c>
      <c r="F11" s="463">
        <v>0</v>
      </c>
      <c r="G11" s="468" t="s">
        <v>1367</v>
      </c>
    </row>
    <row r="12" spans="1:7" ht="30">
      <c r="A12" s="565" t="s">
        <v>472</v>
      </c>
      <c r="B12" s="331" t="s">
        <v>311</v>
      </c>
      <c r="C12" s="567" t="s">
        <v>473</v>
      </c>
      <c r="D12" s="566">
        <f t="shared" si="0"/>
        <v>2.85</v>
      </c>
      <c r="E12" s="463">
        <v>2.85</v>
      </c>
      <c r="F12" s="463">
        <v>0</v>
      </c>
      <c r="G12" s="468" t="s">
        <v>1368</v>
      </c>
    </row>
    <row r="13" spans="1:7" ht="30">
      <c r="A13" s="565" t="s">
        <v>474</v>
      </c>
      <c r="B13" s="331" t="s">
        <v>311</v>
      </c>
      <c r="C13" s="567" t="s">
        <v>475</v>
      </c>
      <c r="D13" s="566">
        <f t="shared" si="0"/>
        <v>18.5</v>
      </c>
      <c r="E13" s="463">
        <v>14.5</v>
      </c>
      <c r="F13" s="463">
        <v>4</v>
      </c>
      <c r="G13" s="468" t="s">
        <v>1369</v>
      </c>
    </row>
    <row r="14" spans="1:7" ht="45">
      <c r="A14" s="565" t="s">
        <v>476</v>
      </c>
      <c r="B14" s="331" t="s">
        <v>24</v>
      </c>
      <c r="C14" s="358" t="s">
        <v>477</v>
      </c>
      <c r="D14" s="566">
        <f t="shared" si="0"/>
        <v>6.56</v>
      </c>
      <c r="E14" s="463">
        <v>6.56</v>
      </c>
      <c r="F14" s="463">
        <v>0</v>
      </c>
      <c r="G14" s="468" t="s">
        <v>1370</v>
      </c>
    </row>
    <row r="15" spans="1:7" ht="30">
      <c r="A15" s="565" t="s">
        <v>478</v>
      </c>
      <c r="B15" s="331" t="s">
        <v>24</v>
      </c>
      <c r="C15" s="358" t="s">
        <v>479</v>
      </c>
      <c r="D15" s="566">
        <f t="shared" si="0"/>
        <v>4</v>
      </c>
      <c r="E15" s="463">
        <v>4</v>
      </c>
      <c r="F15" s="463">
        <v>0</v>
      </c>
      <c r="G15" s="468" t="s">
        <v>1371</v>
      </c>
    </row>
    <row r="16" spans="1:7" ht="45">
      <c r="A16" s="565" t="s">
        <v>480</v>
      </c>
      <c r="B16" s="331" t="s">
        <v>24</v>
      </c>
      <c r="C16" s="567" t="s">
        <v>477</v>
      </c>
      <c r="D16" s="566">
        <f t="shared" si="0"/>
        <v>3.16</v>
      </c>
      <c r="E16" s="463">
        <v>3.16</v>
      </c>
      <c r="F16" s="463">
        <v>0</v>
      </c>
      <c r="G16" s="468" t="s">
        <v>1372</v>
      </c>
    </row>
    <row r="17" spans="1:7" ht="45">
      <c r="A17" s="565" t="s">
        <v>481</v>
      </c>
      <c r="B17" s="331" t="s">
        <v>24</v>
      </c>
      <c r="C17" s="567" t="s">
        <v>482</v>
      </c>
      <c r="D17" s="566">
        <f t="shared" si="0"/>
        <v>2</v>
      </c>
      <c r="E17" s="463">
        <v>2</v>
      </c>
      <c r="F17" s="463">
        <v>0</v>
      </c>
      <c r="G17" s="468" t="s">
        <v>1373</v>
      </c>
    </row>
    <row r="18" spans="1:7" ht="45">
      <c r="A18" s="565" t="s">
        <v>483</v>
      </c>
      <c r="B18" s="331" t="s">
        <v>24</v>
      </c>
      <c r="C18" s="358" t="s">
        <v>484</v>
      </c>
      <c r="D18" s="566">
        <f t="shared" si="0"/>
        <v>0.86</v>
      </c>
      <c r="E18" s="463">
        <v>0.86</v>
      </c>
      <c r="F18" s="463">
        <v>0</v>
      </c>
      <c r="G18" s="468" t="s">
        <v>1374</v>
      </c>
    </row>
    <row r="19" spans="1:7" ht="45">
      <c r="A19" s="565" t="s">
        <v>485</v>
      </c>
      <c r="B19" s="331" t="s">
        <v>24</v>
      </c>
      <c r="C19" s="358" t="s">
        <v>486</v>
      </c>
      <c r="D19" s="566">
        <f t="shared" si="0"/>
        <v>3.7</v>
      </c>
      <c r="E19" s="463">
        <v>3.7</v>
      </c>
      <c r="F19" s="463">
        <v>0</v>
      </c>
      <c r="G19" s="468" t="s">
        <v>1375</v>
      </c>
    </row>
    <row r="20" spans="1:7" ht="15">
      <c r="A20" s="565" t="s">
        <v>503</v>
      </c>
      <c r="B20" s="331" t="s">
        <v>24</v>
      </c>
      <c r="C20" s="358" t="s">
        <v>477</v>
      </c>
      <c r="D20" s="566">
        <f t="shared" si="0"/>
        <v>3</v>
      </c>
      <c r="E20" s="463">
        <v>2</v>
      </c>
      <c r="F20" s="463">
        <v>1</v>
      </c>
      <c r="G20" s="468" t="s">
        <v>1376</v>
      </c>
    </row>
    <row r="21" spans="1:7" ht="30">
      <c r="A21" s="565" t="s">
        <v>487</v>
      </c>
      <c r="B21" s="331" t="s">
        <v>24</v>
      </c>
      <c r="C21" s="358" t="s">
        <v>488</v>
      </c>
      <c r="D21" s="566">
        <f t="shared" si="0"/>
        <v>4</v>
      </c>
      <c r="E21" s="463">
        <v>2</v>
      </c>
      <c r="F21" s="463">
        <v>2</v>
      </c>
      <c r="G21" s="468" t="s">
        <v>1377</v>
      </c>
    </row>
    <row r="22" spans="1:7" ht="30">
      <c r="A22" s="565" t="s">
        <v>1027</v>
      </c>
      <c r="B22" s="331" t="s">
        <v>24</v>
      </c>
      <c r="C22" s="358" t="s">
        <v>477</v>
      </c>
      <c r="D22" s="566">
        <f t="shared" si="0"/>
        <v>1</v>
      </c>
      <c r="E22" s="463">
        <v>1</v>
      </c>
      <c r="F22" s="463">
        <v>0</v>
      </c>
      <c r="G22" s="468" t="s">
        <v>1378</v>
      </c>
    </row>
    <row r="23" spans="1:7" ht="30">
      <c r="A23" s="565" t="s">
        <v>504</v>
      </c>
      <c r="B23" s="331" t="s">
        <v>24</v>
      </c>
      <c r="C23" s="358" t="s">
        <v>488</v>
      </c>
      <c r="D23" s="566">
        <f t="shared" si="0"/>
        <v>4</v>
      </c>
      <c r="E23" s="463">
        <v>4</v>
      </c>
      <c r="F23" s="463">
        <v>0</v>
      </c>
      <c r="G23" s="468" t="s">
        <v>488</v>
      </c>
    </row>
    <row r="24" spans="1:7" ht="30">
      <c r="A24" s="565" t="s">
        <v>489</v>
      </c>
      <c r="B24" s="331" t="s">
        <v>24</v>
      </c>
      <c r="C24" s="358" t="s">
        <v>477</v>
      </c>
      <c r="D24" s="566">
        <f t="shared" si="0"/>
        <v>1</v>
      </c>
      <c r="E24" s="463">
        <v>1</v>
      </c>
      <c r="F24" s="463">
        <v>0</v>
      </c>
      <c r="G24" s="468" t="s">
        <v>1379</v>
      </c>
    </row>
    <row r="25" spans="1:7" ht="30">
      <c r="A25" s="565" t="s">
        <v>490</v>
      </c>
      <c r="B25" s="331" t="s">
        <v>24</v>
      </c>
      <c r="C25" s="358" t="s">
        <v>488</v>
      </c>
      <c r="D25" s="566">
        <f t="shared" si="0"/>
        <v>4</v>
      </c>
      <c r="E25" s="463">
        <v>4</v>
      </c>
      <c r="F25" s="463">
        <v>0</v>
      </c>
      <c r="G25" s="468" t="s">
        <v>1379</v>
      </c>
    </row>
    <row r="26" spans="1:7" ht="30">
      <c r="A26" s="565" t="s">
        <v>505</v>
      </c>
      <c r="B26" s="331" t="s">
        <v>311</v>
      </c>
      <c r="C26" s="567" t="s">
        <v>491</v>
      </c>
      <c r="D26" s="566">
        <f t="shared" si="0"/>
        <v>6.61</v>
      </c>
      <c r="E26" s="463">
        <v>6.61</v>
      </c>
      <c r="F26" s="463">
        <v>0</v>
      </c>
      <c r="G26" s="468" t="s">
        <v>1380</v>
      </c>
    </row>
    <row r="27" spans="1:7" ht="30">
      <c r="A27" s="565" t="s">
        <v>492</v>
      </c>
      <c r="B27" s="331" t="s">
        <v>311</v>
      </c>
      <c r="C27" s="567" t="s">
        <v>493</v>
      </c>
      <c r="D27" s="566">
        <f t="shared" si="0"/>
        <v>4.28</v>
      </c>
      <c r="E27" s="463">
        <v>4.28</v>
      </c>
      <c r="F27" s="463">
        <v>0</v>
      </c>
      <c r="G27" s="468" t="s">
        <v>1381</v>
      </c>
    </row>
    <row r="28" spans="1:7" ht="60">
      <c r="A28" s="565" t="s">
        <v>494</v>
      </c>
      <c r="B28" s="331" t="s">
        <v>311</v>
      </c>
      <c r="C28" s="567" t="s">
        <v>495</v>
      </c>
      <c r="D28" s="566">
        <f t="shared" si="0"/>
        <v>12.15</v>
      </c>
      <c r="E28" s="463">
        <v>12.15</v>
      </c>
      <c r="F28" s="463">
        <v>0</v>
      </c>
      <c r="G28" s="468" t="s">
        <v>1382</v>
      </c>
    </row>
    <row r="29" spans="1:7" ht="30">
      <c r="A29" s="565" t="s">
        <v>496</v>
      </c>
      <c r="B29" s="331" t="s">
        <v>24</v>
      </c>
      <c r="C29" s="567" t="s">
        <v>497</v>
      </c>
      <c r="D29" s="566">
        <f t="shared" si="0"/>
        <v>4.3499999999999996</v>
      </c>
      <c r="E29" s="463">
        <v>4.3499999999999996</v>
      </c>
      <c r="F29" s="463">
        <v>0</v>
      </c>
      <c r="G29" s="468" t="s">
        <v>1383</v>
      </c>
    </row>
    <row r="30" spans="1:7" ht="30">
      <c r="A30" s="565" t="s">
        <v>498</v>
      </c>
      <c r="B30" s="331" t="s">
        <v>24</v>
      </c>
      <c r="C30" s="567" t="s">
        <v>499</v>
      </c>
      <c r="D30" s="566">
        <f t="shared" si="0"/>
        <v>5.87</v>
      </c>
      <c r="E30" s="463">
        <v>5.87</v>
      </c>
      <c r="F30" s="463">
        <v>0</v>
      </c>
      <c r="G30" s="468" t="s">
        <v>1384</v>
      </c>
    </row>
    <row r="31" spans="1:7" ht="45">
      <c r="A31" s="565" t="s">
        <v>500</v>
      </c>
      <c r="B31" s="331" t="s">
        <v>311</v>
      </c>
      <c r="C31" s="567" t="s">
        <v>501</v>
      </c>
      <c r="D31" s="566">
        <f t="shared" si="0"/>
        <v>13.05</v>
      </c>
      <c r="E31" s="463">
        <v>13.05</v>
      </c>
      <c r="F31" s="463">
        <v>0</v>
      </c>
      <c r="G31" s="468" t="s">
        <v>578</v>
      </c>
    </row>
    <row r="32" spans="1:7" s="342" customFormat="1" ht="22" customHeight="1">
      <c r="A32" s="339"/>
      <c r="B32" s="340"/>
      <c r="C32" s="331" t="s">
        <v>17</v>
      </c>
      <c r="D32" s="341">
        <f>SUM(D3:D31)</f>
        <v>174.89000000000001</v>
      </c>
      <c r="E32" s="341">
        <f>SUM(E3:E31)</f>
        <v>139.89000000000001</v>
      </c>
      <c r="F32" s="341">
        <f>SUM(F3:F31)</f>
        <v>35</v>
      </c>
      <c r="G32" s="341"/>
    </row>
    <row r="33" spans="1:7" s="342" customFormat="1" ht="22" customHeight="1">
      <c r="A33" s="424"/>
      <c r="B33" s="424"/>
      <c r="C33" s="361" t="s">
        <v>24</v>
      </c>
      <c r="D33" s="362">
        <f>SUM(D3:D6)+SUM(D14:D25)+SUM(D29:D30)</f>
        <v>55.8</v>
      </c>
      <c r="E33" s="362">
        <f>SUM(E3:E6)+SUM(E14:E25)+SUM(E29:E30)</f>
        <v>52.8</v>
      </c>
      <c r="F33" s="362">
        <f>SUM(F3:F6)+SUM(F14:F25)+SUM(F29:F30)</f>
        <v>3</v>
      </c>
      <c r="G33" s="362"/>
    </row>
    <row r="34" spans="1:7" s="342" customFormat="1" ht="22" customHeight="1">
      <c r="A34" s="424"/>
      <c r="B34" s="424"/>
      <c r="C34" s="361" t="s">
        <v>311</v>
      </c>
      <c r="D34" s="362">
        <f>D32-D33</f>
        <v>119.09000000000002</v>
      </c>
      <c r="E34" s="362">
        <f t="shared" ref="E34:F34" si="1">E32-E33</f>
        <v>87.090000000000018</v>
      </c>
      <c r="F34" s="362">
        <f t="shared" si="1"/>
        <v>32</v>
      </c>
      <c r="G34" s="362"/>
    </row>
    <row r="35" spans="1:7" ht="22" customHeight="1"/>
  </sheetData>
  <mergeCells count="2">
    <mergeCell ref="A1:G1"/>
    <mergeCell ref="A8:A10"/>
  </mergeCells>
  <pageMargins left="0.7" right="0.7" top="0.75" bottom="0.75" header="0.3" footer="0.3"/>
  <pageSetup paperSize="5" scale="77" fitToHeight="7" orientation="portrait" horizontalDpi="4294967292"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4">
    <pageSetUpPr fitToPage="1"/>
  </sheetPr>
  <dimension ref="A1:N10"/>
  <sheetViews>
    <sheetView view="pageBreakPreview" zoomScaleNormal="100" zoomScaleSheetLayoutView="100" workbookViewId="0">
      <pane ySplit="2" topLeftCell="A3" activePane="bottomLeft" state="frozen"/>
      <selection pane="bottomLeft" activeCell="F15" sqref="F15"/>
    </sheetView>
  </sheetViews>
  <sheetFormatPr baseColWidth="10" defaultColWidth="9.1640625" defaultRowHeight="14"/>
  <cols>
    <col min="1" max="1" width="14.5" style="324" customWidth="1"/>
    <col min="2" max="2" width="9" style="324" bestFit="1" customWidth="1"/>
    <col min="3" max="3" width="55.33203125" style="319" customWidth="1"/>
    <col min="4" max="4" width="16.6640625" style="325" customWidth="1"/>
    <col min="5" max="5" width="10.5" style="325" customWidth="1"/>
    <col min="6" max="6" width="11.33203125" style="325" customWidth="1"/>
    <col min="7" max="8" width="12.1640625" style="325" customWidth="1"/>
    <col min="9" max="9" width="10.6640625" style="325" customWidth="1"/>
    <col min="10" max="10" width="12.6640625" style="325" customWidth="1"/>
    <col min="11" max="11" width="11.1640625" style="325" customWidth="1"/>
    <col min="12" max="12" width="10.5" style="325" customWidth="1"/>
    <col min="13" max="13" width="10.33203125" style="325" customWidth="1"/>
    <col min="14" max="14" width="11.1640625" style="325" customWidth="1"/>
    <col min="15" max="16384" width="9.1640625" style="319"/>
  </cols>
  <sheetData>
    <row r="1" spans="1:14" ht="24" customHeight="1">
      <c r="A1" s="758" t="s">
        <v>342</v>
      </c>
      <c r="B1" s="759"/>
      <c r="C1" s="759"/>
      <c r="D1" s="760"/>
      <c r="E1" s="326"/>
      <c r="F1" s="326"/>
      <c r="G1" s="326"/>
      <c r="H1" s="326"/>
      <c r="I1" s="326"/>
      <c r="J1" s="326"/>
      <c r="K1" s="326"/>
      <c r="L1" s="326"/>
      <c r="M1" s="326"/>
      <c r="N1" s="326"/>
    </row>
    <row r="2" spans="1:14" s="320" customFormat="1" ht="55.5" customHeight="1">
      <c r="A2" s="348" t="s">
        <v>0</v>
      </c>
      <c r="B2" s="349" t="s">
        <v>1</v>
      </c>
      <c r="C2" s="349" t="s">
        <v>2</v>
      </c>
      <c r="D2" s="350" t="s">
        <v>1127</v>
      </c>
      <c r="E2" s="350" t="s">
        <v>3</v>
      </c>
      <c r="F2" s="351" t="s">
        <v>4</v>
      </c>
      <c r="G2" s="351" t="s">
        <v>5</v>
      </c>
      <c r="H2" s="351" t="s">
        <v>6</v>
      </c>
      <c r="I2" s="351" t="s">
        <v>7</v>
      </c>
      <c r="J2" s="351" t="s">
        <v>8</v>
      </c>
      <c r="K2" s="351" t="s">
        <v>9</v>
      </c>
      <c r="L2" s="351" t="s">
        <v>10</v>
      </c>
      <c r="M2" s="351" t="s">
        <v>11</v>
      </c>
      <c r="N2" s="329" t="s">
        <v>12</v>
      </c>
    </row>
    <row r="3" spans="1:14" ht="51">
      <c r="A3" s="352" t="s">
        <v>448</v>
      </c>
      <c r="B3" s="331" t="s">
        <v>24</v>
      </c>
      <c r="C3" s="353" t="s">
        <v>1129</v>
      </c>
      <c r="D3" s="354">
        <f>SUM(E3:N3)</f>
        <v>11.6</v>
      </c>
      <c r="E3" s="321">
        <v>11.6</v>
      </c>
      <c r="F3" s="321">
        <v>0</v>
      </c>
      <c r="G3" s="321">
        <v>0</v>
      </c>
      <c r="H3" s="321">
        <v>0</v>
      </c>
      <c r="I3" s="321">
        <v>0</v>
      </c>
      <c r="J3" s="321">
        <v>0</v>
      </c>
      <c r="K3" s="321">
        <v>0</v>
      </c>
      <c r="L3" s="321">
        <v>0</v>
      </c>
      <c r="M3" s="321">
        <v>0</v>
      </c>
      <c r="N3" s="321">
        <v>0</v>
      </c>
    </row>
    <row r="4" spans="1:14" ht="34">
      <c r="A4" s="352" t="s">
        <v>456</v>
      </c>
      <c r="B4" s="331" t="s">
        <v>24</v>
      </c>
      <c r="C4" s="353" t="s">
        <v>1130</v>
      </c>
      <c r="D4" s="354">
        <f t="shared" ref="D4:D7" si="0">SUM(E4:N4)</f>
        <v>6</v>
      </c>
      <c r="E4" s="321">
        <v>6</v>
      </c>
      <c r="F4" s="321">
        <v>0</v>
      </c>
      <c r="G4" s="321">
        <v>0</v>
      </c>
      <c r="H4" s="321">
        <v>0</v>
      </c>
      <c r="I4" s="321">
        <v>0</v>
      </c>
      <c r="J4" s="321">
        <v>0</v>
      </c>
      <c r="K4" s="321">
        <v>0</v>
      </c>
      <c r="L4" s="321">
        <v>0</v>
      </c>
      <c r="M4" s="321">
        <v>0</v>
      </c>
      <c r="N4" s="321">
        <v>0</v>
      </c>
    </row>
    <row r="5" spans="1:14" ht="17">
      <c r="A5" s="330" t="s">
        <v>343</v>
      </c>
      <c r="B5" s="331" t="s">
        <v>311</v>
      </c>
      <c r="C5" s="336" t="s">
        <v>344</v>
      </c>
      <c r="D5" s="354">
        <f t="shared" si="0"/>
        <v>4.5</v>
      </c>
      <c r="E5" s="321">
        <v>4.5</v>
      </c>
      <c r="F5" s="321">
        <v>0</v>
      </c>
      <c r="G5" s="321">
        <v>0</v>
      </c>
      <c r="H5" s="321">
        <v>0</v>
      </c>
      <c r="I5" s="321">
        <v>0</v>
      </c>
      <c r="J5" s="321">
        <v>0</v>
      </c>
      <c r="K5" s="321">
        <v>0</v>
      </c>
      <c r="L5" s="321">
        <v>0</v>
      </c>
      <c r="M5" s="321">
        <v>0</v>
      </c>
      <c r="N5" s="321">
        <v>0</v>
      </c>
    </row>
    <row r="6" spans="1:14" ht="51">
      <c r="A6" s="352" t="s">
        <v>449</v>
      </c>
      <c r="B6" s="331" t="s">
        <v>24</v>
      </c>
      <c r="C6" s="337" t="s">
        <v>345</v>
      </c>
      <c r="D6" s="354">
        <f t="shared" si="0"/>
        <v>2.89</v>
      </c>
      <c r="E6" s="321">
        <v>2.89</v>
      </c>
      <c r="F6" s="321">
        <v>0</v>
      </c>
      <c r="G6" s="321">
        <v>0</v>
      </c>
      <c r="H6" s="321">
        <v>0</v>
      </c>
      <c r="I6" s="321">
        <v>0</v>
      </c>
      <c r="J6" s="321">
        <v>0</v>
      </c>
      <c r="K6" s="321">
        <v>0</v>
      </c>
      <c r="L6" s="321">
        <v>0</v>
      </c>
      <c r="M6" s="321">
        <v>0</v>
      </c>
      <c r="N6" s="321">
        <v>0</v>
      </c>
    </row>
    <row r="7" spans="1:14" ht="14.25" customHeight="1">
      <c r="A7" s="355" t="s">
        <v>346</v>
      </c>
      <c r="B7" s="356" t="s">
        <v>311</v>
      </c>
      <c r="C7" s="357" t="s">
        <v>347</v>
      </c>
      <c r="D7" s="354">
        <f t="shared" si="0"/>
        <v>2.25</v>
      </c>
      <c r="E7" s="347">
        <v>0</v>
      </c>
      <c r="F7" s="347">
        <v>0.25</v>
      </c>
      <c r="G7" s="347">
        <v>0.25</v>
      </c>
      <c r="H7" s="347">
        <v>0.25</v>
      </c>
      <c r="I7" s="347">
        <v>0.25</v>
      </c>
      <c r="J7" s="347">
        <v>0.25</v>
      </c>
      <c r="K7" s="347">
        <v>0.25</v>
      </c>
      <c r="L7" s="347">
        <v>0.25</v>
      </c>
      <c r="M7" s="347">
        <v>0.25</v>
      </c>
      <c r="N7" s="347">
        <v>0.25</v>
      </c>
    </row>
    <row r="8" spans="1:14" s="346" customFormat="1" ht="28" customHeight="1">
      <c r="A8" s="358"/>
      <c r="B8" s="358"/>
      <c r="C8" s="331" t="s">
        <v>17</v>
      </c>
      <c r="D8" s="341">
        <f t="shared" ref="D8:N8" si="1">SUM(D3:D7)</f>
        <v>27.240000000000002</v>
      </c>
      <c r="E8" s="359">
        <f t="shared" si="1"/>
        <v>24.990000000000002</v>
      </c>
      <c r="F8" s="341">
        <f t="shared" si="1"/>
        <v>0.25</v>
      </c>
      <c r="G8" s="341">
        <f t="shared" si="1"/>
        <v>0.25</v>
      </c>
      <c r="H8" s="341">
        <f t="shared" si="1"/>
        <v>0.25</v>
      </c>
      <c r="I8" s="341">
        <f t="shared" si="1"/>
        <v>0.25</v>
      </c>
      <c r="J8" s="341">
        <f t="shared" si="1"/>
        <v>0.25</v>
      </c>
      <c r="K8" s="341">
        <f t="shared" si="1"/>
        <v>0.25</v>
      </c>
      <c r="L8" s="341">
        <f t="shared" si="1"/>
        <v>0.25</v>
      </c>
      <c r="M8" s="341">
        <f t="shared" si="1"/>
        <v>0.25</v>
      </c>
      <c r="N8" s="341">
        <f t="shared" si="1"/>
        <v>0.25</v>
      </c>
    </row>
    <row r="9" spans="1:14" s="346" customFormat="1" ht="15">
      <c r="A9" s="360"/>
      <c r="B9" s="360"/>
      <c r="C9" s="361" t="s">
        <v>24</v>
      </c>
      <c r="D9" s="362">
        <f t="shared" ref="D9:N9" si="2">SUM(D3:D4)+D6</f>
        <v>20.490000000000002</v>
      </c>
      <c r="E9" s="362">
        <f t="shared" si="2"/>
        <v>20.490000000000002</v>
      </c>
      <c r="F9" s="362">
        <f t="shared" si="2"/>
        <v>0</v>
      </c>
      <c r="G9" s="362">
        <f t="shared" si="2"/>
        <v>0</v>
      </c>
      <c r="H9" s="362">
        <f t="shared" si="2"/>
        <v>0</v>
      </c>
      <c r="I9" s="362">
        <f t="shared" si="2"/>
        <v>0</v>
      </c>
      <c r="J9" s="362">
        <f t="shared" si="2"/>
        <v>0</v>
      </c>
      <c r="K9" s="362">
        <f t="shared" si="2"/>
        <v>0</v>
      </c>
      <c r="L9" s="362">
        <f t="shared" si="2"/>
        <v>0</v>
      </c>
      <c r="M9" s="362">
        <f t="shared" si="2"/>
        <v>0</v>
      </c>
      <c r="N9" s="362">
        <f t="shared" si="2"/>
        <v>0</v>
      </c>
    </row>
    <row r="10" spans="1:14" s="346" customFormat="1" ht="15">
      <c r="A10" s="360"/>
      <c r="B10" s="360"/>
      <c r="C10" s="361" t="s">
        <v>311</v>
      </c>
      <c r="D10" s="362">
        <f>D8-D9</f>
        <v>6.75</v>
      </c>
      <c r="E10" s="362">
        <f t="shared" ref="E10:N10" si="3">E8-E9</f>
        <v>4.5</v>
      </c>
      <c r="F10" s="362">
        <f t="shared" si="3"/>
        <v>0.25</v>
      </c>
      <c r="G10" s="362">
        <f t="shared" si="3"/>
        <v>0.25</v>
      </c>
      <c r="H10" s="362">
        <f t="shared" si="3"/>
        <v>0.25</v>
      </c>
      <c r="I10" s="362">
        <f t="shared" si="3"/>
        <v>0.25</v>
      </c>
      <c r="J10" s="362">
        <f t="shared" si="3"/>
        <v>0.25</v>
      </c>
      <c r="K10" s="362">
        <f t="shared" si="3"/>
        <v>0.25</v>
      </c>
      <c r="L10" s="362">
        <f t="shared" si="3"/>
        <v>0.25</v>
      </c>
      <c r="M10" s="362">
        <f t="shared" si="3"/>
        <v>0.25</v>
      </c>
      <c r="N10" s="362">
        <f t="shared" si="3"/>
        <v>0.25</v>
      </c>
    </row>
  </sheetData>
  <mergeCells count="1">
    <mergeCell ref="A1:D1"/>
  </mergeCells>
  <pageMargins left="0.7" right="0.7" top="0.75" bottom="0.75" header="0.3" footer="0.3"/>
  <pageSetup paperSize="5" scale="40" fitToHeight="3" orientation="portrait" horizontalDpi="4294967292"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5">
    <pageSetUpPr fitToPage="1"/>
  </sheetPr>
  <dimension ref="A1:G10"/>
  <sheetViews>
    <sheetView view="pageBreakPreview" zoomScaleNormal="100" zoomScaleSheetLayoutView="100" workbookViewId="0">
      <pane ySplit="2" topLeftCell="A3" activePane="bottomLeft" state="frozen"/>
      <selection activeCell="J8" sqref="J8"/>
      <selection pane="bottomLeft" activeCell="J8" sqref="J8"/>
    </sheetView>
  </sheetViews>
  <sheetFormatPr baseColWidth="10" defaultColWidth="9.1640625" defaultRowHeight="14"/>
  <cols>
    <col min="1" max="1" width="9.5" style="324" bestFit="1" customWidth="1"/>
    <col min="2" max="2" width="8.33203125" style="322" bestFit="1" customWidth="1"/>
    <col min="3" max="3" width="26.33203125" style="319" customWidth="1"/>
    <col min="4" max="6" width="11" style="325" customWidth="1"/>
    <col min="7" max="7" width="33" style="325" customWidth="1"/>
    <col min="8" max="16384" width="9.1640625" style="319"/>
  </cols>
  <sheetData>
    <row r="1" spans="1:7" ht="24" customHeight="1">
      <c r="A1" s="758" t="s">
        <v>342</v>
      </c>
      <c r="B1" s="759"/>
      <c r="C1" s="759"/>
      <c r="D1" s="759"/>
      <c r="E1" s="759"/>
      <c r="F1" s="759"/>
      <c r="G1" s="760"/>
    </row>
    <row r="2" spans="1:7" s="320" customFormat="1" ht="55.5" customHeight="1">
      <c r="A2" s="348" t="s">
        <v>0</v>
      </c>
      <c r="B2" s="349" t="s">
        <v>1</v>
      </c>
      <c r="C2" s="349" t="s">
        <v>2</v>
      </c>
      <c r="D2" s="350" t="s">
        <v>1127</v>
      </c>
      <c r="E2" s="69" t="s">
        <v>1133</v>
      </c>
      <c r="F2" s="69" t="s">
        <v>1134</v>
      </c>
      <c r="G2" s="69" t="s">
        <v>1131</v>
      </c>
    </row>
    <row r="3" spans="1:7" ht="75">
      <c r="A3" s="568" t="s">
        <v>448</v>
      </c>
      <c r="B3" s="331" t="s">
        <v>24</v>
      </c>
      <c r="C3" s="569" t="s">
        <v>1665</v>
      </c>
      <c r="D3" s="341">
        <f>SUM(E3:F3)</f>
        <v>11.6</v>
      </c>
      <c r="E3" s="463">
        <v>7.47</v>
      </c>
      <c r="F3" s="463">
        <v>4.13</v>
      </c>
      <c r="G3" s="464" t="s">
        <v>1353</v>
      </c>
    </row>
    <row r="4" spans="1:7" ht="60">
      <c r="A4" s="568" t="s">
        <v>456</v>
      </c>
      <c r="B4" s="331" t="s">
        <v>24</v>
      </c>
      <c r="C4" s="569" t="s">
        <v>1666</v>
      </c>
      <c r="D4" s="341">
        <f t="shared" ref="D4:D7" si="0">SUM(E4:F4)</f>
        <v>6</v>
      </c>
      <c r="E4" s="463">
        <v>6</v>
      </c>
      <c r="F4" s="463">
        <v>0</v>
      </c>
      <c r="G4" s="464" t="s">
        <v>1354</v>
      </c>
    </row>
    <row r="5" spans="1:7" ht="45">
      <c r="A5" s="565" t="s">
        <v>343</v>
      </c>
      <c r="B5" s="331" t="s">
        <v>311</v>
      </c>
      <c r="C5" s="567" t="s">
        <v>344</v>
      </c>
      <c r="D5" s="341">
        <f t="shared" si="0"/>
        <v>4.5</v>
      </c>
      <c r="E5" s="463">
        <v>4.5</v>
      </c>
      <c r="F5" s="463">
        <v>0</v>
      </c>
      <c r="G5" s="464" t="s">
        <v>1355</v>
      </c>
    </row>
    <row r="6" spans="1:7" ht="75">
      <c r="A6" s="568" t="s">
        <v>449</v>
      </c>
      <c r="B6" s="331" t="s">
        <v>24</v>
      </c>
      <c r="C6" s="358" t="s">
        <v>345</v>
      </c>
      <c r="D6" s="341">
        <f t="shared" si="0"/>
        <v>2.8899999999999997</v>
      </c>
      <c r="E6" s="463">
        <v>1.92</v>
      </c>
      <c r="F6" s="463">
        <v>0.97</v>
      </c>
      <c r="G6" s="464" t="s">
        <v>1356</v>
      </c>
    </row>
    <row r="7" spans="1:7" ht="60">
      <c r="A7" s="570" t="s">
        <v>346</v>
      </c>
      <c r="B7" s="636" t="s">
        <v>311</v>
      </c>
      <c r="C7" s="571" t="s">
        <v>1358</v>
      </c>
      <c r="D7" s="341">
        <f t="shared" si="0"/>
        <v>2.25</v>
      </c>
      <c r="E7" s="465">
        <v>2.25</v>
      </c>
      <c r="F7" s="465">
        <v>0</v>
      </c>
      <c r="G7" s="466" t="s">
        <v>1357</v>
      </c>
    </row>
    <row r="8" spans="1:7" s="346" customFormat="1" ht="28" customHeight="1">
      <c r="A8" s="358"/>
      <c r="B8" s="568"/>
      <c r="C8" s="331" t="s">
        <v>17</v>
      </c>
      <c r="D8" s="341">
        <f t="shared" ref="D8:F8" si="1">SUM(D3:D7)</f>
        <v>27.240000000000002</v>
      </c>
      <c r="E8" s="359">
        <f t="shared" si="1"/>
        <v>22.14</v>
      </c>
      <c r="F8" s="341">
        <f t="shared" si="1"/>
        <v>5.0999999999999996</v>
      </c>
      <c r="G8" s="341"/>
    </row>
    <row r="9" spans="1:7" s="346" customFormat="1" ht="27" customHeight="1">
      <c r="A9" s="360"/>
      <c r="B9" s="637"/>
      <c r="C9" s="361" t="s">
        <v>24</v>
      </c>
      <c r="D9" s="362">
        <f t="shared" ref="D9:F9" si="2">SUM(D3:D4)+D6</f>
        <v>20.490000000000002</v>
      </c>
      <c r="E9" s="362">
        <f t="shared" si="2"/>
        <v>15.389999999999999</v>
      </c>
      <c r="F9" s="362">
        <f t="shared" si="2"/>
        <v>5.0999999999999996</v>
      </c>
      <c r="G9" s="362"/>
    </row>
    <row r="10" spans="1:7" s="346" customFormat="1" ht="27" customHeight="1">
      <c r="A10" s="360"/>
      <c r="B10" s="637"/>
      <c r="C10" s="361" t="s">
        <v>311</v>
      </c>
      <c r="D10" s="362">
        <f>D8-D9</f>
        <v>6.75</v>
      </c>
      <c r="E10" s="362">
        <f t="shared" ref="E10:F10" si="3">E8-E9</f>
        <v>6.7500000000000018</v>
      </c>
      <c r="F10" s="362">
        <f t="shared" si="3"/>
        <v>0</v>
      </c>
      <c r="G10" s="362"/>
    </row>
  </sheetData>
  <mergeCells count="1">
    <mergeCell ref="A1:G1"/>
  </mergeCells>
  <pageMargins left="0.7" right="0.7" top="0.75" bottom="0.75" header="0.3" footer="0.3"/>
  <pageSetup paperSize="5" scale="77" fitToHeight="3" orientation="portrait" horizontalDpi="4294967292"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6">
    <pageSetUpPr fitToPage="1"/>
  </sheetPr>
  <dimension ref="A1:P20"/>
  <sheetViews>
    <sheetView view="pageBreakPreview" zoomScale="130" zoomScaleSheetLayoutView="130" workbookViewId="0">
      <selection activeCell="E19" sqref="E19"/>
    </sheetView>
  </sheetViews>
  <sheetFormatPr baseColWidth="10" defaultColWidth="9.1640625" defaultRowHeight="15"/>
  <cols>
    <col min="1" max="1" width="14.33203125" style="133" customWidth="1"/>
    <col min="2" max="2" width="9" style="133" bestFit="1" customWidth="1"/>
    <col min="3" max="3" width="41.6640625" style="118" customWidth="1"/>
    <col min="4" max="4" width="11.5" style="56" customWidth="1"/>
    <col min="5" max="5" width="10.33203125" style="54" customWidth="1"/>
    <col min="6" max="6" width="11.1640625" style="54" customWidth="1"/>
    <col min="7" max="7" width="11.83203125" style="54" customWidth="1"/>
    <col min="8" max="8" width="11.33203125" style="54" customWidth="1"/>
    <col min="9" max="10" width="10.5" style="54" customWidth="1"/>
    <col min="11" max="11" width="10.1640625" style="54" customWidth="1"/>
    <col min="12" max="12" width="10.33203125" style="54" customWidth="1"/>
    <col min="13" max="13" width="10.1640625" style="54" customWidth="1"/>
    <col min="14" max="14" width="10.5" style="54" customWidth="1"/>
    <col min="15" max="15" width="6.6640625" style="54" customWidth="1"/>
    <col min="16" max="16" width="9.1640625" style="54"/>
    <col min="17" max="16384" width="9.1640625" style="118"/>
  </cols>
  <sheetData>
    <row r="1" spans="1:16" s="138" customFormat="1" ht="15.75" customHeight="1">
      <c r="A1" s="696" t="s">
        <v>1075</v>
      </c>
      <c r="B1" s="697"/>
      <c r="C1" s="697"/>
      <c r="D1" s="697"/>
      <c r="E1" s="99"/>
      <c r="F1" s="99"/>
      <c r="G1" s="99"/>
      <c r="H1" s="99"/>
      <c r="I1" s="99"/>
      <c r="J1" s="99"/>
      <c r="K1" s="99"/>
      <c r="L1" s="99"/>
      <c r="M1" s="99"/>
      <c r="N1" s="99"/>
      <c r="O1" s="137"/>
      <c r="P1" s="67"/>
    </row>
    <row r="2" spans="1:16" s="141" customFormat="1" ht="28.5" customHeight="1">
      <c r="A2" s="103" t="s">
        <v>0</v>
      </c>
      <c r="B2" s="104" t="s">
        <v>1</v>
      </c>
      <c r="C2" s="104" t="s">
        <v>2</v>
      </c>
      <c r="D2" s="105" t="s">
        <v>1127</v>
      </c>
      <c r="E2" s="139" t="s">
        <v>3</v>
      </c>
      <c r="F2" s="106" t="s">
        <v>4</v>
      </c>
      <c r="G2" s="106" t="s">
        <v>5</v>
      </c>
      <c r="H2" s="106" t="s">
        <v>6</v>
      </c>
      <c r="I2" s="106" t="s">
        <v>7</v>
      </c>
      <c r="J2" s="106" t="s">
        <v>8</v>
      </c>
      <c r="K2" s="106" t="s">
        <v>9</v>
      </c>
      <c r="L2" s="106" t="s">
        <v>10</v>
      </c>
      <c r="M2" s="106" t="s">
        <v>11</v>
      </c>
      <c r="N2" s="106" t="s">
        <v>12</v>
      </c>
      <c r="O2" s="140"/>
      <c r="P2" s="71"/>
    </row>
    <row r="3" spans="1:16" ht="17">
      <c r="A3" s="363" t="s">
        <v>429</v>
      </c>
      <c r="B3" s="427" t="s">
        <v>24</v>
      </c>
      <c r="C3" s="456" t="s">
        <v>1313</v>
      </c>
      <c r="D3" s="83">
        <f>SUM(E3:N3)</f>
        <v>6.4799999999999986</v>
      </c>
      <c r="E3" s="308">
        <v>0</v>
      </c>
      <c r="F3" s="308">
        <v>0.72</v>
      </c>
      <c r="G3" s="308">
        <v>0.72</v>
      </c>
      <c r="H3" s="308">
        <v>0.72</v>
      </c>
      <c r="I3" s="308">
        <v>0.72</v>
      </c>
      <c r="J3" s="308">
        <v>0.72</v>
      </c>
      <c r="K3" s="308">
        <v>0.72</v>
      </c>
      <c r="L3" s="308">
        <v>0.72</v>
      </c>
      <c r="M3" s="308">
        <v>0.72</v>
      </c>
      <c r="N3" s="308">
        <v>0.72</v>
      </c>
    </row>
    <row r="4" spans="1:16" ht="17">
      <c r="A4" s="363" t="s">
        <v>430</v>
      </c>
      <c r="B4" s="427" t="s">
        <v>24</v>
      </c>
      <c r="C4" s="364" t="s">
        <v>431</v>
      </c>
      <c r="D4" s="83">
        <f t="shared" ref="D4:D17" si="0">SUM(E4:N4)</f>
        <v>2.16</v>
      </c>
      <c r="E4" s="308">
        <v>0</v>
      </c>
      <c r="F4" s="308">
        <v>0.24</v>
      </c>
      <c r="G4" s="308">
        <v>0.24</v>
      </c>
      <c r="H4" s="308">
        <v>0.24</v>
      </c>
      <c r="I4" s="308">
        <v>0.24</v>
      </c>
      <c r="J4" s="308">
        <v>0.24</v>
      </c>
      <c r="K4" s="308">
        <v>0.24</v>
      </c>
      <c r="L4" s="308">
        <v>0.24</v>
      </c>
      <c r="M4" s="308">
        <v>0.24</v>
      </c>
      <c r="N4" s="308">
        <v>0.24</v>
      </c>
    </row>
    <row r="5" spans="1:16" ht="17">
      <c r="A5" s="365" t="s">
        <v>432</v>
      </c>
      <c r="B5" s="427" t="s">
        <v>24</v>
      </c>
      <c r="C5" s="366" t="s">
        <v>433</v>
      </c>
      <c r="D5" s="83">
        <f t="shared" si="0"/>
        <v>0.89999999999999991</v>
      </c>
      <c r="E5" s="308">
        <v>0</v>
      </c>
      <c r="F5" s="308">
        <v>0.1</v>
      </c>
      <c r="G5" s="308">
        <v>0.1</v>
      </c>
      <c r="H5" s="308">
        <v>0.1</v>
      </c>
      <c r="I5" s="308">
        <v>0.1</v>
      </c>
      <c r="J5" s="308">
        <v>0.1</v>
      </c>
      <c r="K5" s="308">
        <v>0.1</v>
      </c>
      <c r="L5" s="308">
        <v>0.1</v>
      </c>
      <c r="M5" s="308">
        <v>0.1</v>
      </c>
      <c r="N5" s="308">
        <v>0.1</v>
      </c>
    </row>
    <row r="6" spans="1:16" ht="17">
      <c r="A6" s="366" t="s">
        <v>422</v>
      </c>
      <c r="B6" s="427" t="s">
        <v>311</v>
      </c>
      <c r="C6" s="366" t="s">
        <v>423</v>
      </c>
      <c r="D6" s="83">
        <f t="shared" si="0"/>
        <v>5</v>
      </c>
      <c r="E6" s="300">
        <v>5</v>
      </c>
      <c r="F6" s="300">
        <v>0</v>
      </c>
      <c r="G6" s="300">
        <v>0</v>
      </c>
      <c r="H6" s="300">
        <v>0</v>
      </c>
      <c r="I6" s="300">
        <v>0</v>
      </c>
      <c r="J6" s="300">
        <v>0</v>
      </c>
      <c r="K6" s="300">
        <v>0</v>
      </c>
      <c r="L6" s="300">
        <v>0</v>
      </c>
      <c r="M6" s="300">
        <v>0</v>
      </c>
      <c r="N6" s="300">
        <v>0</v>
      </c>
    </row>
    <row r="7" spans="1:16" ht="17">
      <c r="A7" s="365" t="s">
        <v>1083</v>
      </c>
      <c r="B7" s="427" t="s">
        <v>24</v>
      </c>
      <c r="C7" s="366" t="s">
        <v>1314</v>
      </c>
      <c r="D7" s="83">
        <f t="shared" si="0"/>
        <v>11.700000000000001</v>
      </c>
      <c r="E7" s="308">
        <v>0</v>
      </c>
      <c r="F7" s="308">
        <v>1.3</v>
      </c>
      <c r="G7" s="308">
        <v>1.3</v>
      </c>
      <c r="H7" s="308">
        <v>1.3</v>
      </c>
      <c r="I7" s="308">
        <v>1.3</v>
      </c>
      <c r="J7" s="308">
        <v>1.3</v>
      </c>
      <c r="K7" s="308">
        <v>1.3</v>
      </c>
      <c r="L7" s="308">
        <v>1.3</v>
      </c>
      <c r="M7" s="308">
        <v>1.3</v>
      </c>
      <c r="N7" s="308">
        <v>1.3</v>
      </c>
    </row>
    <row r="8" spans="1:16" ht="17">
      <c r="A8" s="365" t="s">
        <v>1084</v>
      </c>
      <c r="B8" s="427" t="s">
        <v>24</v>
      </c>
      <c r="C8" s="366" t="s">
        <v>1315</v>
      </c>
      <c r="D8" s="83">
        <f t="shared" si="0"/>
        <v>2.2999999999999998</v>
      </c>
      <c r="E8" s="300">
        <v>2.2999999999999998</v>
      </c>
      <c r="F8" s="308">
        <v>0</v>
      </c>
      <c r="G8" s="308">
        <v>0</v>
      </c>
      <c r="H8" s="308">
        <v>0</v>
      </c>
      <c r="I8" s="308">
        <v>0</v>
      </c>
      <c r="J8" s="308">
        <v>0</v>
      </c>
      <c r="K8" s="308">
        <v>0</v>
      </c>
      <c r="L8" s="308">
        <v>0</v>
      </c>
      <c r="M8" s="308">
        <v>0</v>
      </c>
      <c r="N8" s="308">
        <v>0</v>
      </c>
    </row>
    <row r="9" spans="1:16" ht="17">
      <c r="A9" s="363" t="s">
        <v>424</v>
      </c>
      <c r="B9" s="427" t="s">
        <v>311</v>
      </c>
      <c r="C9" s="368" t="s">
        <v>506</v>
      </c>
      <c r="D9" s="83">
        <f t="shared" si="0"/>
        <v>7</v>
      </c>
      <c r="E9" s="300">
        <v>7</v>
      </c>
      <c r="F9" s="308">
        <v>0</v>
      </c>
      <c r="G9" s="308">
        <v>0</v>
      </c>
      <c r="H9" s="308">
        <v>0</v>
      </c>
      <c r="I9" s="308">
        <v>0</v>
      </c>
      <c r="J9" s="308">
        <v>0</v>
      </c>
      <c r="K9" s="308">
        <v>0</v>
      </c>
      <c r="L9" s="308">
        <v>0</v>
      </c>
      <c r="M9" s="308">
        <v>0</v>
      </c>
      <c r="N9" s="308">
        <v>0</v>
      </c>
    </row>
    <row r="10" spans="1:16" ht="17">
      <c r="A10" s="363" t="s">
        <v>425</v>
      </c>
      <c r="B10" s="427" t="s">
        <v>24</v>
      </c>
      <c r="C10" s="368" t="s">
        <v>507</v>
      </c>
      <c r="D10" s="83">
        <f t="shared" si="0"/>
        <v>0.23</v>
      </c>
      <c r="E10" s="300">
        <v>0.23</v>
      </c>
      <c r="F10" s="308">
        <v>0</v>
      </c>
      <c r="G10" s="308">
        <v>0</v>
      </c>
      <c r="H10" s="308">
        <v>0</v>
      </c>
      <c r="I10" s="308">
        <v>0</v>
      </c>
      <c r="J10" s="308">
        <v>0</v>
      </c>
      <c r="K10" s="308">
        <v>0</v>
      </c>
      <c r="L10" s="308">
        <v>0</v>
      </c>
      <c r="M10" s="308">
        <v>0</v>
      </c>
      <c r="N10" s="308">
        <v>0</v>
      </c>
    </row>
    <row r="11" spans="1:16" ht="17">
      <c r="A11" s="363" t="s">
        <v>508</v>
      </c>
      <c r="B11" s="427" t="s">
        <v>24</v>
      </c>
      <c r="C11" s="368" t="s">
        <v>1316</v>
      </c>
      <c r="D11" s="83">
        <f t="shared" si="0"/>
        <v>2</v>
      </c>
      <c r="E11" s="300">
        <v>2</v>
      </c>
      <c r="F11" s="308"/>
      <c r="G11" s="308"/>
      <c r="H11" s="308"/>
      <c r="I11" s="308"/>
      <c r="J11" s="308"/>
      <c r="K11" s="308"/>
      <c r="L11" s="308"/>
      <c r="M11" s="308"/>
      <c r="N11" s="308"/>
    </row>
    <row r="12" spans="1:16" ht="34">
      <c r="A12" s="365" t="s">
        <v>434</v>
      </c>
      <c r="B12" s="427" t="s">
        <v>24</v>
      </c>
      <c r="C12" s="366" t="s">
        <v>1082</v>
      </c>
      <c r="D12" s="83">
        <f t="shared" si="0"/>
        <v>1.026</v>
      </c>
      <c r="E12" s="308">
        <v>0</v>
      </c>
      <c r="F12" s="308">
        <v>0.114</v>
      </c>
      <c r="G12" s="308">
        <v>0.114</v>
      </c>
      <c r="H12" s="308">
        <v>0.114</v>
      </c>
      <c r="I12" s="308">
        <v>0.114</v>
      </c>
      <c r="J12" s="308">
        <v>0.114</v>
      </c>
      <c r="K12" s="308">
        <v>0.114</v>
      </c>
      <c r="L12" s="308">
        <v>0.114</v>
      </c>
      <c r="M12" s="308">
        <v>0.114</v>
      </c>
      <c r="N12" s="308">
        <v>0.114</v>
      </c>
    </row>
    <row r="13" spans="1:16" ht="17">
      <c r="A13" s="363" t="s">
        <v>426</v>
      </c>
      <c r="B13" s="427" t="s">
        <v>24</v>
      </c>
      <c r="C13" s="367" t="s">
        <v>427</v>
      </c>
      <c r="D13" s="83">
        <f t="shared" si="0"/>
        <v>1.8</v>
      </c>
      <c r="E13" s="300">
        <v>1.8</v>
      </c>
      <c r="F13" s="308">
        <v>0</v>
      </c>
      <c r="G13" s="308">
        <v>0</v>
      </c>
      <c r="H13" s="308">
        <v>0</v>
      </c>
      <c r="I13" s="308">
        <v>0</v>
      </c>
      <c r="J13" s="308">
        <v>0</v>
      </c>
      <c r="K13" s="308">
        <v>0</v>
      </c>
      <c r="L13" s="308">
        <v>0</v>
      </c>
      <c r="M13" s="308">
        <v>0</v>
      </c>
      <c r="N13" s="308">
        <v>0</v>
      </c>
    </row>
    <row r="14" spans="1:16" ht="17">
      <c r="A14" s="365" t="s">
        <v>435</v>
      </c>
      <c r="B14" s="427" t="s">
        <v>24</v>
      </c>
      <c r="C14" s="366" t="s">
        <v>436</v>
      </c>
      <c r="D14" s="83">
        <f t="shared" si="0"/>
        <v>5.3999999999999995</v>
      </c>
      <c r="E14" s="308">
        <v>0</v>
      </c>
      <c r="F14" s="308">
        <v>0.6</v>
      </c>
      <c r="G14" s="308">
        <v>0.6</v>
      </c>
      <c r="H14" s="308">
        <v>0.6</v>
      </c>
      <c r="I14" s="308">
        <v>0.6</v>
      </c>
      <c r="J14" s="308">
        <v>0.6</v>
      </c>
      <c r="K14" s="308">
        <v>0.6</v>
      </c>
      <c r="L14" s="308">
        <v>0.6</v>
      </c>
      <c r="M14" s="308">
        <v>0.6</v>
      </c>
      <c r="N14" s="308">
        <v>0.6</v>
      </c>
    </row>
    <row r="15" spans="1:16" ht="17">
      <c r="A15" s="365" t="s">
        <v>437</v>
      </c>
      <c r="B15" s="427" t="s">
        <v>24</v>
      </c>
      <c r="C15" s="457" t="s">
        <v>1086</v>
      </c>
      <c r="D15" s="83">
        <f t="shared" si="0"/>
        <v>0.21599999999999997</v>
      </c>
      <c r="E15" s="308">
        <v>0</v>
      </c>
      <c r="F15" s="308">
        <v>2.4E-2</v>
      </c>
      <c r="G15" s="308">
        <v>2.4E-2</v>
      </c>
      <c r="H15" s="308">
        <v>2.4E-2</v>
      </c>
      <c r="I15" s="308">
        <v>2.4E-2</v>
      </c>
      <c r="J15" s="308">
        <v>2.4E-2</v>
      </c>
      <c r="K15" s="308">
        <v>2.4E-2</v>
      </c>
      <c r="L15" s="308">
        <v>2.4E-2</v>
      </c>
      <c r="M15" s="308">
        <v>2.4E-2</v>
      </c>
      <c r="N15" s="308">
        <v>2.4E-2</v>
      </c>
    </row>
    <row r="16" spans="1:16" ht="51">
      <c r="A16" s="363" t="s">
        <v>428</v>
      </c>
      <c r="B16" s="427" t="s">
        <v>24</v>
      </c>
      <c r="C16" s="366" t="s">
        <v>1087</v>
      </c>
      <c r="D16" s="83">
        <f t="shared" si="0"/>
        <v>3.1</v>
      </c>
      <c r="E16" s="300">
        <v>3.1</v>
      </c>
      <c r="F16" s="308">
        <v>0</v>
      </c>
      <c r="G16" s="308">
        <v>0</v>
      </c>
      <c r="H16" s="308">
        <v>0</v>
      </c>
      <c r="I16" s="308">
        <v>0</v>
      </c>
      <c r="J16" s="308">
        <v>0</v>
      </c>
      <c r="K16" s="308">
        <v>0</v>
      </c>
      <c r="L16" s="308">
        <v>0</v>
      </c>
      <c r="M16" s="308">
        <v>0</v>
      </c>
      <c r="N16" s="308">
        <v>0</v>
      </c>
    </row>
    <row r="17" spans="1:16" ht="68">
      <c r="A17" s="365" t="s">
        <v>438</v>
      </c>
      <c r="B17" s="427" t="s">
        <v>24</v>
      </c>
      <c r="C17" s="366" t="s">
        <v>1085</v>
      </c>
      <c r="D17" s="83">
        <f t="shared" si="0"/>
        <v>11.34</v>
      </c>
      <c r="E17" s="308">
        <v>0</v>
      </c>
      <c r="F17" s="308">
        <v>1.26</v>
      </c>
      <c r="G17" s="308">
        <v>1.26</v>
      </c>
      <c r="H17" s="308">
        <v>1.26</v>
      </c>
      <c r="I17" s="308">
        <v>1.26</v>
      </c>
      <c r="J17" s="308">
        <v>1.26</v>
      </c>
      <c r="K17" s="308">
        <v>1.26</v>
      </c>
      <c r="L17" s="308">
        <v>1.26</v>
      </c>
      <c r="M17" s="308">
        <v>1.26</v>
      </c>
      <c r="N17" s="308">
        <v>1.26</v>
      </c>
    </row>
    <row r="18" spans="1:16" s="144" customFormat="1" ht="15" customHeight="1">
      <c r="A18" s="704" t="s">
        <v>17</v>
      </c>
      <c r="B18" s="704"/>
      <c r="C18" s="704"/>
      <c r="D18" s="83">
        <f t="shared" ref="D18:N18" si="1">SUM(D3:D17)</f>
        <v>60.652000000000001</v>
      </c>
      <c r="E18" s="83">
        <f t="shared" si="1"/>
        <v>21.430000000000003</v>
      </c>
      <c r="F18" s="83">
        <f t="shared" si="1"/>
        <v>4.3580000000000005</v>
      </c>
      <c r="G18" s="83">
        <f t="shared" si="1"/>
        <v>4.3580000000000005</v>
      </c>
      <c r="H18" s="83">
        <f t="shared" si="1"/>
        <v>4.3580000000000005</v>
      </c>
      <c r="I18" s="83">
        <f t="shared" si="1"/>
        <v>4.3580000000000005</v>
      </c>
      <c r="J18" s="83">
        <f t="shared" si="1"/>
        <v>4.3580000000000005</v>
      </c>
      <c r="K18" s="83">
        <f t="shared" si="1"/>
        <v>4.3580000000000005</v>
      </c>
      <c r="L18" s="83">
        <f t="shared" si="1"/>
        <v>4.3580000000000005</v>
      </c>
      <c r="M18" s="83">
        <f t="shared" si="1"/>
        <v>4.3580000000000005</v>
      </c>
      <c r="N18" s="83">
        <f t="shared" si="1"/>
        <v>4.3580000000000005</v>
      </c>
      <c r="O18" s="67"/>
      <c r="P18" s="85"/>
    </row>
    <row r="19" spans="1:16" s="241" customFormat="1" ht="16">
      <c r="A19" s="142"/>
      <c r="B19" s="142"/>
      <c r="C19" s="192" t="s">
        <v>24</v>
      </c>
      <c r="D19" s="83">
        <f>D18-D20</f>
        <v>48.652000000000001</v>
      </c>
      <c r="E19" s="83">
        <f t="shared" ref="E19:N19" si="2">E18-E20</f>
        <v>9.4300000000000033</v>
      </c>
      <c r="F19" s="83">
        <f t="shared" si="2"/>
        <v>4.3580000000000005</v>
      </c>
      <c r="G19" s="83">
        <f t="shared" si="2"/>
        <v>4.3580000000000005</v>
      </c>
      <c r="H19" s="83">
        <f t="shared" si="2"/>
        <v>4.3580000000000005</v>
      </c>
      <c r="I19" s="83">
        <f t="shared" si="2"/>
        <v>4.3580000000000005</v>
      </c>
      <c r="J19" s="83">
        <f t="shared" si="2"/>
        <v>4.3580000000000005</v>
      </c>
      <c r="K19" s="83">
        <f t="shared" si="2"/>
        <v>4.3580000000000005</v>
      </c>
      <c r="L19" s="83">
        <f t="shared" si="2"/>
        <v>4.3580000000000005</v>
      </c>
      <c r="M19" s="83">
        <f t="shared" si="2"/>
        <v>4.3580000000000005</v>
      </c>
      <c r="N19" s="83">
        <f t="shared" si="2"/>
        <v>4.3580000000000005</v>
      </c>
      <c r="O19" s="80"/>
      <c r="P19" s="80"/>
    </row>
    <row r="20" spans="1:16" s="241" customFormat="1" ht="16">
      <c r="A20" s="142"/>
      <c r="B20" s="142"/>
      <c r="C20" s="192" t="s">
        <v>311</v>
      </c>
      <c r="D20" s="83">
        <f>D9+D6</f>
        <v>12</v>
      </c>
      <c r="E20" s="83">
        <f t="shared" ref="E20:N20" si="3">E9+E6</f>
        <v>12</v>
      </c>
      <c r="F20" s="83">
        <f t="shared" si="3"/>
        <v>0</v>
      </c>
      <c r="G20" s="83">
        <f t="shared" si="3"/>
        <v>0</v>
      </c>
      <c r="H20" s="83">
        <f t="shared" si="3"/>
        <v>0</v>
      </c>
      <c r="I20" s="83">
        <f t="shared" si="3"/>
        <v>0</v>
      </c>
      <c r="J20" s="83">
        <f t="shared" si="3"/>
        <v>0</v>
      </c>
      <c r="K20" s="83">
        <f t="shared" si="3"/>
        <v>0</v>
      </c>
      <c r="L20" s="83">
        <f t="shared" si="3"/>
        <v>0</v>
      </c>
      <c r="M20" s="83">
        <f t="shared" si="3"/>
        <v>0</v>
      </c>
      <c r="N20" s="83">
        <f t="shared" si="3"/>
        <v>0</v>
      </c>
      <c r="O20" s="80"/>
      <c r="P20" s="80"/>
    </row>
  </sheetData>
  <mergeCells count="2">
    <mergeCell ref="A18:C18"/>
    <mergeCell ref="A1:D1"/>
  </mergeCells>
  <pageMargins left="0.23622047244094491" right="0.23622047244094491" top="9.8425196850393706E-2" bottom="9.8425196850393706E-2" header="0.31496062992125984" footer="0.31496062992125984"/>
  <pageSetup paperSize="9" scale="50" orientation="portrait" horizont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O108"/>
  <sheetViews>
    <sheetView view="pageBreakPreview" zoomScale="115" zoomScaleNormal="100" zoomScaleSheetLayoutView="115" workbookViewId="0">
      <pane xSplit="3" ySplit="2" topLeftCell="D3" activePane="bottomRight" state="frozen"/>
      <selection pane="topRight" activeCell="D1" sqref="D1"/>
      <selection pane="bottomLeft" activeCell="A3" sqref="A3"/>
      <selection pane="bottomRight" activeCell="D106" sqref="D106"/>
    </sheetView>
  </sheetViews>
  <sheetFormatPr baseColWidth="10" defaultColWidth="9.1640625" defaultRowHeight="15"/>
  <cols>
    <col min="1" max="1" width="10.5" style="24" customWidth="1"/>
    <col min="2" max="2" width="10" style="24" bestFit="1" customWidth="1"/>
    <col min="3" max="3" width="22.33203125" style="20" customWidth="1"/>
    <col min="4" max="4" width="12.1640625" style="25" customWidth="1"/>
    <col min="5" max="14" width="12.1640625" style="19" customWidth="1"/>
    <col min="15" max="16384" width="9.1640625" style="20"/>
  </cols>
  <sheetData>
    <row r="1" spans="1:14" ht="24" customHeight="1">
      <c r="A1" s="680" t="s">
        <v>77</v>
      </c>
      <c r="B1" s="680"/>
      <c r="C1" s="680"/>
      <c r="D1" s="680"/>
      <c r="E1" s="49"/>
      <c r="F1" s="49"/>
      <c r="G1" s="49"/>
      <c r="H1" s="49"/>
      <c r="I1" s="49"/>
      <c r="J1" s="49"/>
      <c r="K1" s="49"/>
      <c r="L1" s="49"/>
      <c r="M1" s="49"/>
      <c r="N1" s="49"/>
    </row>
    <row r="2" spans="1:14" s="18" customFormat="1" ht="55.5" customHeight="1">
      <c r="A2" s="48" t="s">
        <v>0</v>
      </c>
      <c r="B2" s="598" t="s">
        <v>1</v>
      </c>
      <c r="C2" s="53" t="s">
        <v>2</v>
      </c>
      <c r="D2" s="21" t="s">
        <v>1127</v>
      </c>
      <c r="E2" s="21" t="s">
        <v>3</v>
      </c>
      <c r="F2" s="21" t="s">
        <v>4</v>
      </c>
      <c r="G2" s="21" t="s">
        <v>5</v>
      </c>
      <c r="H2" s="21" t="s">
        <v>6</v>
      </c>
      <c r="I2" s="21" t="s">
        <v>7</v>
      </c>
      <c r="J2" s="21" t="s">
        <v>8</v>
      </c>
      <c r="K2" s="21" t="s">
        <v>9</v>
      </c>
      <c r="L2" s="21" t="s">
        <v>10</v>
      </c>
      <c r="M2" s="21" t="s">
        <v>11</v>
      </c>
      <c r="N2" s="21" t="s">
        <v>12</v>
      </c>
    </row>
    <row r="3" spans="1:14" ht="32">
      <c r="A3" s="52" t="s">
        <v>13</v>
      </c>
      <c r="B3" s="599" t="s">
        <v>18</v>
      </c>
      <c r="C3" s="2" t="s">
        <v>14</v>
      </c>
      <c r="D3" s="3">
        <f>SUM(E3:N3)</f>
        <v>7.2100000000000009</v>
      </c>
      <c r="E3" s="22">
        <v>2.61</v>
      </c>
      <c r="F3" s="22">
        <v>0.6</v>
      </c>
      <c r="G3" s="22">
        <v>0.6</v>
      </c>
      <c r="H3" s="22">
        <v>0.6</v>
      </c>
      <c r="I3" s="22">
        <v>0.4</v>
      </c>
      <c r="J3" s="22">
        <v>0.6</v>
      </c>
      <c r="K3" s="22">
        <v>0.6</v>
      </c>
      <c r="L3" s="22">
        <v>0.4</v>
      </c>
      <c r="M3" s="22">
        <v>0.4</v>
      </c>
      <c r="N3" s="22">
        <v>0.4</v>
      </c>
    </row>
    <row r="4" spans="1:14" ht="48">
      <c r="A4" s="681" t="s">
        <v>78</v>
      </c>
      <c r="B4" s="599" t="s">
        <v>18</v>
      </c>
      <c r="C4" s="2" t="s">
        <v>79</v>
      </c>
      <c r="D4" s="3">
        <f t="shared" ref="D4:D67" si="0">SUM(E4:N4)</f>
        <v>35.228999999999999</v>
      </c>
      <c r="E4" s="22"/>
      <c r="F4" s="22">
        <v>7.242</v>
      </c>
      <c r="G4" s="22">
        <v>4.2539999999999996</v>
      </c>
      <c r="H4" s="22">
        <v>4.2359999999999998</v>
      </c>
      <c r="I4" s="22">
        <v>2.9729999999999999</v>
      </c>
      <c r="J4" s="22">
        <v>4.875</v>
      </c>
      <c r="K4" s="22">
        <v>4.7249999999999996</v>
      </c>
      <c r="L4" s="22">
        <v>3.03</v>
      </c>
      <c r="M4" s="22">
        <v>1.8089999999999999</v>
      </c>
      <c r="N4" s="22">
        <v>2.085</v>
      </c>
    </row>
    <row r="5" spans="1:14" ht="48">
      <c r="A5" s="681"/>
      <c r="B5" s="599" t="s">
        <v>18</v>
      </c>
      <c r="C5" s="2" t="s">
        <v>80</v>
      </c>
      <c r="D5" s="3">
        <f t="shared" si="0"/>
        <v>13.244</v>
      </c>
      <c r="E5" s="22"/>
      <c r="F5" s="22">
        <v>4.2279999999999998</v>
      </c>
      <c r="G5" s="22">
        <v>5.3479999999999999</v>
      </c>
      <c r="H5" s="22">
        <v>0.41299999999999998</v>
      </c>
      <c r="I5" s="22">
        <v>0.52500000000000002</v>
      </c>
      <c r="J5" s="22">
        <v>0.35</v>
      </c>
      <c r="K5" s="22">
        <v>1.5049999999999999</v>
      </c>
      <c r="L5" s="22">
        <v>0.14699999999999999</v>
      </c>
      <c r="M5" s="22">
        <v>0.46899999999999997</v>
      </c>
      <c r="N5" s="22">
        <v>0.25900000000000001</v>
      </c>
    </row>
    <row r="6" spans="1:14" ht="32">
      <c r="A6" s="52" t="s">
        <v>81</v>
      </c>
      <c r="B6" s="599" t="s">
        <v>18</v>
      </c>
      <c r="C6" s="2" t="s">
        <v>82</v>
      </c>
      <c r="D6" s="3">
        <f t="shared" si="0"/>
        <v>1.2</v>
      </c>
      <c r="E6" s="22"/>
      <c r="F6" s="22">
        <v>0.3</v>
      </c>
      <c r="G6" s="22">
        <v>0.09</v>
      </c>
      <c r="H6" s="22">
        <v>0.123</v>
      </c>
      <c r="I6" s="22">
        <v>8.1000000000000003E-2</v>
      </c>
      <c r="J6" s="22">
        <v>8.1000000000000003E-2</v>
      </c>
      <c r="K6" s="22">
        <v>0.3</v>
      </c>
      <c r="L6" s="22">
        <v>0.09</v>
      </c>
      <c r="M6" s="22">
        <v>6.9000000000000006E-2</v>
      </c>
      <c r="N6" s="22">
        <v>6.6000000000000003E-2</v>
      </c>
    </row>
    <row r="7" spans="1:14" ht="27" customHeight="1">
      <c r="A7" s="52" t="s">
        <v>15</v>
      </c>
      <c r="B7" s="599" t="s">
        <v>18</v>
      </c>
      <c r="C7" s="2" t="s">
        <v>16</v>
      </c>
      <c r="D7" s="3">
        <f t="shared" si="0"/>
        <v>4.202</v>
      </c>
      <c r="E7" s="22">
        <v>4.202</v>
      </c>
      <c r="F7" s="22">
        <v>0</v>
      </c>
      <c r="G7" s="22">
        <v>0</v>
      </c>
      <c r="H7" s="22">
        <v>0</v>
      </c>
      <c r="I7" s="22">
        <v>0</v>
      </c>
      <c r="J7" s="22">
        <v>0</v>
      </c>
      <c r="K7" s="22">
        <v>0</v>
      </c>
      <c r="L7" s="22">
        <v>0</v>
      </c>
      <c r="M7" s="22">
        <v>0</v>
      </c>
      <c r="N7" s="22">
        <v>0</v>
      </c>
    </row>
    <row r="8" spans="1:14" ht="32">
      <c r="A8" s="52" t="s">
        <v>954</v>
      </c>
      <c r="B8" s="599" t="s">
        <v>18</v>
      </c>
      <c r="C8" s="2" t="s">
        <v>955</v>
      </c>
      <c r="D8" s="3">
        <f t="shared" si="0"/>
        <v>1.4970000000000001</v>
      </c>
      <c r="E8" s="22">
        <v>1.4970000000000001</v>
      </c>
      <c r="F8" s="22"/>
      <c r="G8" s="22"/>
      <c r="H8" s="22"/>
      <c r="I8" s="22"/>
      <c r="J8" s="22"/>
      <c r="K8" s="22"/>
      <c r="L8" s="22"/>
      <c r="M8" s="22"/>
      <c r="N8" s="22"/>
    </row>
    <row r="9" spans="1:14" ht="48">
      <c r="A9" s="52" t="s">
        <v>83</v>
      </c>
      <c r="B9" s="599" t="s">
        <v>18</v>
      </c>
      <c r="C9" s="2" t="s">
        <v>84</v>
      </c>
      <c r="D9" s="3">
        <f t="shared" si="0"/>
        <v>55.94400000000001</v>
      </c>
      <c r="E9" s="22"/>
      <c r="F9" s="22">
        <v>2.919</v>
      </c>
      <c r="G9" s="22">
        <v>1.3580000000000001</v>
      </c>
      <c r="H9" s="22">
        <v>10.15</v>
      </c>
      <c r="I9" s="22">
        <v>7.3570000000000002</v>
      </c>
      <c r="J9" s="22">
        <v>11.557</v>
      </c>
      <c r="K9" s="22">
        <v>5.81</v>
      </c>
      <c r="L9" s="22">
        <v>7.1120000000000001</v>
      </c>
      <c r="M9" s="22">
        <v>4.6269999999999998</v>
      </c>
      <c r="N9" s="22">
        <v>5.0540000000000003</v>
      </c>
    </row>
    <row r="10" spans="1:14" ht="48">
      <c r="A10" s="52" t="s">
        <v>85</v>
      </c>
      <c r="B10" s="599" t="s">
        <v>18</v>
      </c>
      <c r="C10" s="2" t="s">
        <v>86</v>
      </c>
      <c r="D10" s="3">
        <f t="shared" si="0"/>
        <v>32.706000000000003</v>
      </c>
      <c r="E10" s="22"/>
      <c r="F10" s="22">
        <v>15.353999999999999</v>
      </c>
      <c r="G10" s="22">
        <v>11.742000000000001</v>
      </c>
      <c r="H10" s="22"/>
      <c r="I10" s="22"/>
      <c r="J10" s="22"/>
      <c r="K10" s="22">
        <v>5.61</v>
      </c>
      <c r="L10" s="22"/>
      <c r="M10" s="22"/>
      <c r="N10" s="22"/>
    </row>
    <row r="11" spans="1:14" ht="80">
      <c r="A11" s="681" t="s">
        <v>87</v>
      </c>
      <c r="B11" s="599" t="s">
        <v>18</v>
      </c>
      <c r="C11" s="2" t="s">
        <v>88</v>
      </c>
      <c r="D11" s="3">
        <f t="shared" si="0"/>
        <v>18.080000000000002</v>
      </c>
      <c r="E11" s="22"/>
      <c r="F11" s="22">
        <v>7.85</v>
      </c>
      <c r="G11" s="22">
        <v>2.7</v>
      </c>
      <c r="H11" s="22">
        <v>1.6</v>
      </c>
      <c r="I11" s="22">
        <v>1.34</v>
      </c>
      <c r="J11" s="22">
        <v>1</v>
      </c>
      <c r="K11" s="22">
        <v>1.5</v>
      </c>
      <c r="L11" s="22">
        <v>0.75</v>
      </c>
      <c r="M11" s="22">
        <v>0.79</v>
      </c>
      <c r="N11" s="22">
        <v>0.55000000000000004</v>
      </c>
    </row>
    <row r="12" spans="1:14" ht="80">
      <c r="A12" s="681"/>
      <c r="B12" s="599" t="s">
        <v>18</v>
      </c>
      <c r="C12" s="2" t="s">
        <v>89</v>
      </c>
      <c r="D12" s="3">
        <f t="shared" si="0"/>
        <v>4.05</v>
      </c>
      <c r="E12" s="22"/>
      <c r="F12" s="22">
        <v>1.7250000000000001</v>
      </c>
      <c r="G12" s="22">
        <v>0.9</v>
      </c>
      <c r="H12" s="22"/>
      <c r="I12" s="22"/>
      <c r="J12" s="22"/>
      <c r="K12" s="22">
        <v>1.425</v>
      </c>
      <c r="L12" s="22"/>
      <c r="M12" s="22"/>
      <c r="N12" s="22"/>
    </row>
    <row r="13" spans="1:14" ht="64">
      <c r="A13" s="52" t="s">
        <v>90</v>
      </c>
      <c r="B13" s="599" t="s">
        <v>18</v>
      </c>
      <c r="C13" s="2" t="s">
        <v>91</v>
      </c>
      <c r="D13" s="3">
        <f t="shared" si="0"/>
        <v>0.03</v>
      </c>
      <c r="E13" s="22"/>
      <c r="F13" s="22">
        <v>0.03</v>
      </c>
      <c r="G13" s="22"/>
      <c r="H13" s="22"/>
      <c r="I13" s="22"/>
      <c r="J13" s="22"/>
      <c r="K13" s="22"/>
      <c r="L13" s="22"/>
      <c r="M13" s="22"/>
      <c r="N13" s="22"/>
    </row>
    <row r="14" spans="1:14" ht="64">
      <c r="A14" s="52" t="s">
        <v>92</v>
      </c>
      <c r="B14" s="599" t="s">
        <v>18</v>
      </c>
      <c r="C14" s="2" t="s">
        <v>93</v>
      </c>
      <c r="D14" s="3">
        <f t="shared" si="0"/>
        <v>0.48000000000000004</v>
      </c>
      <c r="E14" s="22"/>
      <c r="F14" s="22">
        <v>0.14499999999999999</v>
      </c>
      <c r="G14" s="22">
        <v>0.06</v>
      </c>
      <c r="H14" s="22">
        <v>5.6000000000000001E-2</v>
      </c>
      <c r="I14" s="22">
        <v>0.04</v>
      </c>
      <c r="J14" s="22">
        <v>2.5000000000000001E-2</v>
      </c>
      <c r="K14" s="22">
        <v>5.3999999999999999E-2</v>
      </c>
      <c r="L14" s="22">
        <v>2.5999999999999999E-2</v>
      </c>
      <c r="M14" s="22">
        <v>3.4000000000000002E-2</v>
      </c>
      <c r="N14" s="22">
        <v>0.04</v>
      </c>
    </row>
    <row r="15" spans="1:14" ht="64">
      <c r="A15" s="52" t="s">
        <v>94</v>
      </c>
      <c r="B15" s="599" t="s">
        <v>18</v>
      </c>
      <c r="C15" s="2" t="s">
        <v>95</v>
      </c>
      <c r="D15" s="3">
        <f t="shared" si="0"/>
        <v>3.117</v>
      </c>
      <c r="E15" s="22"/>
      <c r="F15" s="22">
        <v>0.86399999999999999</v>
      </c>
      <c r="G15" s="22">
        <v>0.25800000000000001</v>
      </c>
      <c r="H15" s="22">
        <v>0.6</v>
      </c>
      <c r="I15" s="22">
        <v>0.18</v>
      </c>
      <c r="J15" s="22">
        <v>0.255</v>
      </c>
      <c r="K15" s="22">
        <v>0.22500000000000001</v>
      </c>
      <c r="L15" s="22">
        <v>0.255</v>
      </c>
      <c r="M15" s="22">
        <v>0.28499999999999998</v>
      </c>
      <c r="N15" s="22">
        <v>0.19500000000000001</v>
      </c>
    </row>
    <row r="16" spans="1:14" ht="48">
      <c r="A16" s="52" t="s">
        <v>96</v>
      </c>
      <c r="B16" s="599" t="s">
        <v>18</v>
      </c>
      <c r="C16" s="2" t="s">
        <v>97</v>
      </c>
      <c r="D16" s="3">
        <f t="shared" si="0"/>
        <v>1.5559999999999998</v>
      </c>
      <c r="E16" s="22"/>
      <c r="F16" s="22">
        <v>0.432</v>
      </c>
      <c r="G16" s="22">
        <v>0.129</v>
      </c>
      <c r="H16" s="22">
        <v>0.3</v>
      </c>
      <c r="I16" s="22">
        <v>0.09</v>
      </c>
      <c r="J16" s="22">
        <v>0.127</v>
      </c>
      <c r="K16" s="22">
        <v>0.112</v>
      </c>
      <c r="L16" s="22">
        <v>0.127</v>
      </c>
      <c r="M16" s="22">
        <v>0.14199999999999999</v>
      </c>
      <c r="N16" s="22">
        <v>9.7000000000000003E-2</v>
      </c>
    </row>
    <row r="17" spans="1:14" ht="64">
      <c r="A17" s="52" t="s">
        <v>98</v>
      </c>
      <c r="B17" s="599" t="s">
        <v>18</v>
      </c>
      <c r="C17" s="2" t="s">
        <v>99</v>
      </c>
      <c r="D17" s="3">
        <f t="shared" si="0"/>
        <v>0.25500000000000006</v>
      </c>
      <c r="E17" s="22"/>
      <c r="F17" s="22">
        <v>0.03</v>
      </c>
      <c r="G17" s="22">
        <v>0.06</v>
      </c>
      <c r="H17" s="22">
        <v>1.4999999999999999E-2</v>
      </c>
      <c r="I17" s="22">
        <v>0.03</v>
      </c>
      <c r="J17" s="22">
        <v>0.06</v>
      </c>
      <c r="K17" s="22">
        <v>1.4999999999999999E-2</v>
      </c>
      <c r="L17" s="22">
        <v>1.4999999999999999E-2</v>
      </c>
      <c r="M17" s="22">
        <v>1.4999999999999999E-2</v>
      </c>
      <c r="N17" s="22">
        <v>1.4999999999999999E-2</v>
      </c>
    </row>
    <row r="18" spans="1:14" s="19" customFormat="1" ht="48">
      <c r="A18" s="52" t="s">
        <v>100</v>
      </c>
      <c r="B18" s="599" t="s">
        <v>18</v>
      </c>
      <c r="C18" s="2" t="s">
        <v>101</v>
      </c>
      <c r="D18" s="3">
        <f t="shared" si="0"/>
        <v>0.12750000000000003</v>
      </c>
      <c r="E18" s="22"/>
      <c r="F18" s="22">
        <v>1.4999999999999999E-2</v>
      </c>
      <c r="G18" s="22">
        <v>0.03</v>
      </c>
      <c r="H18" s="22">
        <v>1.4999999999999999E-2</v>
      </c>
      <c r="I18" s="22">
        <v>7.4999999999999997E-3</v>
      </c>
      <c r="J18" s="22">
        <v>0.03</v>
      </c>
      <c r="K18" s="22">
        <v>7.4999999999999997E-3</v>
      </c>
      <c r="L18" s="22">
        <v>7.4999999999999997E-3</v>
      </c>
      <c r="M18" s="22">
        <v>7.4999999999999997E-3</v>
      </c>
      <c r="N18" s="22">
        <v>7.4999999999999997E-3</v>
      </c>
    </row>
    <row r="19" spans="1:14" s="19" customFormat="1" ht="32">
      <c r="A19" s="52" t="s">
        <v>102</v>
      </c>
      <c r="B19" s="599" t="s">
        <v>18</v>
      </c>
      <c r="C19" s="2" t="s">
        <v>103</v>
      </c>
      <c r="D19" s="3">
        <f t="shared" si="0"/>
        <v>4.9999999999999991</v>
      </c>
      <c r="E19" s="22">
        <v>2</v>
      </c>
      <c r="F19" s="22">
        <v>0.6</v>
      </c>
      <c r="G19" s="22">
        <v>0.3</v>
      </c>
      <c r="H19" s="22">
        <v>0.3</v>
      </c>
      <c r="I19" s="22">
        <v>0.3</v>
      </c>
      <c r="J19" s="22">
        <v>0.3</v>
      </c>
      <c r="K19" s="22">
        <v>0.3</v>
      </c>
      <c r="L19" s="22">
        <v>0.3</v>
      </c>
      <c r="M19" s="22">
        <v>0.3</v>
      </c>
      <c r="N19" s="22">
        <v>0.3</v>
      </c>
    </row>
    <row r="20" spans="1:14" s="19" customFormat="1" ht="32">
      <c r="A20" s="52" t="s">
        <v>104</v>
      </c>
      <c r="B20" s="599" t="s">
        <v>18</v>
      </c>
      <c r="C20" s="2" t="s">
        <v>105</v>
      </c>
      <c r="D20" s="3">
        <f t="shared" si="0"/>
        <v>17</v>
      </c>
      <c r="E20" s="22"/>
      <c r="F20" s="22">
        <v>5</v>
      </c>
      <c r="G20" s="22"/>
      <c r="H20" s="22">
        <v>3</v>
      </c>
      <c r="I20" s="22"/>
      <c r="J20" s="22">
        <v>3</v>
      </c>
      <c r="K20" s="22">
        <v>3</v>
      </c>
      <c r="L20" s="22"/>
      <c r="M20" s="22">
        <v>3</v>
      </c>
      <c r="N20" s="22"/>
    </row>
    <row r="21" spans="1:14" s="19" customFormat="1" ht="32">
      <c r="A21" s="52" t="s">
        <v>106</v>
      </c>
      <c r="B21" s="599" t="s">
        <v>18</v>
      </c>
      <c r="C21" s="2" t="s">
        <v>107</v>
      </c>
      <c r="D21" s="3">
        <f t="shared" si="0"/>
        <v>2.4000000000000004</v>
      </c>
      <c r="E21" s="22"/>
      <c r="F21" s="22"/>
      <c r="G21" s="22"/>
      <c r="H21" s="22"/>
      <c r="I21" s="22">
        <v>0.8</v>
      </c>
      <c r="J21" s="22"/>
      <c r="K21" s="22"/>
      <c r="L21" s="22">
        <v>0.8</v>
      </c>
      <c r="M21" s="22"/>
      <c r="N21" s="22">
        <v>0.8</v>
      </c>
    </row>
    <row r="22" spans="1:14" s="19" customFormat="1" ht="32">
      <c r="A22" s="52" t="s">
        <v>108</v>
      </c>
      <c r="B22" s="599" t="s">
        <v>18</v>
      </c>
      <c r="C22" s="2" t="s">
        <v>109</v>
      </c>
      <c r="D22" s="3">
        <f t="shared" si="0"/>
        <v>6.2000000000000011</v>
      </c>
      <c r="E22" s="22"/>
      <c r="F22" s="22">
        <v>0.55000000000000004</v>
      </c>
      <c r="G22" s="22">
        <v>0.4</v>
      </c>
      <c r="H22" s="22">
        <v>0.95</v>
      </c>
      <c r="I22" s="22">
        <v>0.35</v>
      </c>
      <c r="J22" s="22">
        <v>0.95</v>
      </c>
      <c r="K22" s="22">
        <v>1.35</v>
      </c>
      <c r="L22" s="22">
        <v>0.75</v>
      </c>
      <c r="M22" s="22">
        <v>0.75</v>
      </c>
      <c r="N22" s="22">
        <v>0.15</v>
      </c>
    </row>
    <row r="23" spans="1:14" s="19" customFormat="1" ht="32">
      <c r="A23" s="52" t="s">
        <v>110</v>
      </c>
      <c r="B23" s="599" t="s">
        <v>18</v>
      </c>
      <c r="C23" s="2" t="s">
        <v>111</v>
      </c>
      <c r="D23" s="3">
        <f t="shared" si="0"/>
        <v>3</v>
      </c>
      <c r="E23" s="22">
        <v>3</v>
      </c>
      <c r="F23" s="22"/>
      <c r="G23" s="22"/>
      <c r="H23" s="22"/>
      <c r="I23" s="22"/>
      <c r="J23" s="22"/>
      <c r="K23" s="22"/>
      <c r="L23" s="22"/>
      <c r="M23" s="22"/>
      <c r="N23" s="22"/>
    </row>
    <row r="24" spans="1:14" s="19" customFormat="1" ht="32">
      <c r="A24" s="52" t="s">
        <v>112</v>
      </c>
      <c r="B24" s="599" t="s">
        <v>18</v>
      </c>
      <c r="C24" s="2" t="s">
        <v>113</v>
      </c>
      <c r="D24" s="3">
        <f t="shared" si="0"/>
        <v>9.9600000000000009</v>
      </c>
      <c r="E24" s="22"/>
      <c r="F24" s="22">
        <v>1.38</v>
      </c>
      <c r="G24" s="22">
        <v>1.008</v>
      </c>
      <c r="H24" s="22">
        <v>1.224</v>
      </c>
      <c r="I24" s="22">
        <v>0.61199999999999999</v>
      </c>
      <c r="J24" s="22">
        <v>2.004</v>
      </c>
      <c r="K24" s="22">
        <v>1.464</v>
      </c>
      <c r="L24" s="22">
        <v>0.79200000000000004</v>
      </c>
      <c r="M24" s="22">
        <v>0.91200000000000003</v>
      </c>
      <c r="N24" s="22">
        <v>0.56399999999999995</v>
      </c>
    </row>
    <row r="25" spans="1:14" s="19" customFormat="1" ht="32">
      <c r="A25" s="52" t="s">
        <v>114</v>
      </c>
      <c r="B25" s="599" t="s">
        <v>18</v>
      </c>
      <c r="C25" s="2" t="s">
        <v>115</v>
      </c>
      <c r="D25" s="3">
        <f>SUM(E25:N25)</f>
        <v>0.246</v>
      </c>
      <c r="E25" s="22"/>
      <c r="F25" s="22">
        <v>0.05</v>
      </c>
      <c r="G25" s="22">
        <v>3.9E-2</v>
      </c>
      <c r="H25" s="22">
        <v>2.8000000000000001E-2</v>
      </c>
      <c r="I25" s="22">
        <v>0.02</v>
      </c>
      <c r="J25" s="22">
        <v>3.1E-2</v>
      </c>
      <c r="K25" s="22">
        <v>0.03</v>
      </c>
      <c r="L25" s="22">
        <v>2.1000000000000001E-2</v>
      </c>
      <c r="M25" s="22">
        <v>1.4999999999999999E-2</v>
      </c>
      <c r="N25" s="22">
        <v>1.2E-2</v>
      </c>
    </row>
    <row r="26" spans="1:14" s="19" customFormat="1" ht="32">
      <c r="A26" s="681" t="s">
        <v>116</v>
      </c>
      <c r="B26" s="599" t="s">
        <v>18</v>
      </c>
      <c r="C26" s="2" t="s">
        <v>117</v>
      </c>
      <c r="D26" s="3">
        <f t="shared" si="0"/>
        <v>47.952000000000012</v>
      </c>
      <c r="E26" s="22"/>
      <c r="F26" s="22">
        <v>2.5019999999999998</v>
      </c>
      <c r="G26" s="22">
        <v>1.1639999999999999</v>
      </c>
      <c r="H26" s="22">
        <v>8.6999999999999993</v>
      </c>
      <c r="I26" s="22">
        <v>6.306</v>
      </c>
      <c r="J26" s="22">
        <v>9.9060000000000006</v>
      </c>
      <c r="K26" s="22">
        <v>4.9800000000000004</v>
      </c>
      <c r="L26" s="22">
        <v>6.0960000000000001</v>
      </c>
      <c r="M26" s="22">
        <v>3.9660000000000002</v>
      </c>
      <c r="N26" s="22">
        <v>4.3319999999999999</v>
      </c>
    </row>
    <row r="27" spans="1:14" s="19" customFormat="1" ht="32">
      <c r="A27" s="681"/>
      <c r="B27" s="599" t="s">
        <v>18</v>
      </c>
      <c r="C27" s="2" t="s">
        <v>118</v>
      </c>
      <c r="D27" s="3">
        <f t="shared" si="0"/>
        <v>21.804000000000002</v>
      </c>
      <c r="E27" s="22"/>
      <c r="F27" s="22">
        <v>10.236000000000001</v>
      </c>
      <c r="G27" s="22">
        <v>7.8280000000000003</v>
      </c>
      <c r="H27" s="22"/>
      <c r="I27" s="22"/>
      <c r="J27" s="22"/>
      <c r="K27" s="22">
        <v>3.74</v>
      </c>
      <c r="L27" s="22"/>
      <c r="M27" s="22"/>
      <c r="N27" s="22"/>
    </row>
    <row r="28" spans="1:14" s="19" customFormat="1" ht="32">
      <c r="A28" s="52" t="s">
        <v>1103</v>
      </c>
      <c r="B28" s="597" t="s">
        <v>311</v>
      </c>
      <c r="C28" s="2" t="s">
        <v>1104</v>
      </c>
      <c r="D28" s="3">
        <f t="shared" si="0"/>
        <v>18</v>
      </c>
      <c r="E28" s="22">
        <v>18</v>
      </c>
      <c r="F28" s="22"/>
      <c r="G28" s="22"/>
      <c r="H28" s="22"/>
      <c r="I28" s="22"/>
      <c r="J28" s="22"/>
      <c r="K28" s="22"/>
      <c r="L28" s="22"/>
      <c r="M28" s="22"/>
      <c r="N28" s="22"/>
    </row>
    <row r="29" spans="1:14" s="19" customFormat="1" ht="32">
      <c r="A29" s="52" t="s">
        <v>119</v>
      </c>
      <c r="B29" s="597" t="s">
        <v>311</v>
      </c>
      <c r="C29" s="2" t="s">
        <v>120</v>
      </c>
      <c r="D29" s="3">
        <f t="shared" si="0"/>
        <v>2.67</v>
      </c>
      <c r="E29" s="22">
        <v>2.67</v>
      </c>
      <c r="F29" s="22"/>
      <c r="G29" s="22"/>
      <c r="H29" s="22"/>
      <c r="I29" s="22"/>
      <c r="J29" s="22"/>
      <c r="K29" s="22"/>
      <c r="L29" s="22"/>
      <c r="M29" s="22"/>
      <c r="N29" s="22"/>
    </row>
    <row r="30" spans="1:14" s="19" customFormat="1" ht="32">
      <c r="A30" s="52" t="s">
        <v>21</v>
      </c>
      <c r="B30" s="597" t="s">
        <v>311</v>
      </c>
      <c r="C30" s="2" t="s">
        <v>20</v>
      </c>
      <c r="D30" s="3">
        <f t="shared" si="0"/>
        <v>67.06</v>
      </c>
      <c r="E30" s="22">
        <v>67.06</v>
      </c>
      <c r="F30" s="22"/>
      <c r="G30" s="22"/>
      <c r="H30" s="22"/>
      <c r="I30" s="22"/>
      <c r="J30" s="22"/>
      <c r="K30" s="22"/>
      <c r="L30" s="22"/>
      <c r="M30" s="22"/>
      <c r="N30" s="22"/>
    </row>
    <row r="31" spans="1:14" s="19" customFormat="1" ht="32">
      <c r="A31" s="681" t="s">
        <v>22</v>
      </c>
      <c r="B31" s="597" t="s">
        <v>311</v>
      </c>
      <c r="C31" s="2" t="s">
        <v>1105</v>
      </c>
      <c r="D31" s="3">
        <f t="shared" si="0"/>
        <v>17.902000000000001</v>
      </c>
      <c r="E31" s="22">
        <v>17.902000000000001</v>
      </c>
      <c r="F31" s="22"/>
      <c r="G31" s="22"/>
      <c r="H31" s="22"/>
      <c r="I31" s="22"/>
      <c r="J31" s="22"/>
      <c r="K31" s="22"/>
      <c r="L31" s="22"/>
      <c r="M31" s="22"/>
      <c r="N31" s="22"/>
    </row>
    <row r="32" spans="1:14" s="19" customFormat="1" ht="48">
      <c r="A32" s="681"/>
      <c r="B32" s="597" t="s">
        <v>311</v>
      </c>
      <c r="C32" s="2" t="s">
        <v>1106</v>
      </c>
      <c r="D32" s="3">
        <f t="shared" si="0"/>
        <v>6.2050000000000001</v>
      </c>
      <c r="E32" s="22">
        <v>6.2050000000000001</v>
      </c>
      <c r="F32" s="22"/>
      <c r="G32" s="22"/>
      <c r="H32" s="22"/>
      <c r="I32" s="22"/>
      <c r="J32" s="22"/>
      <c r="K32" s="22"/>
      <c r="L32" s="22"/>
      <c r="M32" s="22"/>
      <c r="N32" s="22"/>
    </row>
    <row r="33" spans="1:14" s="19" customFormat="1" ht="48">
      <c r="A33" s="681"/>
      <c r="B33" s="597" t="s">
        <v>311</v>
      </c>
      <c r="C33" s="2" t="s">
        <v>1107</v>
      </c>
      <c r="D33" s="3">
        <f t="shared" si="0"/>
        <v>17.077999999999999</v>
      </c>
      <c r="E33" s="22">
        <v>17.077999999999999</v>
      </c>
      <c r="F33" s="22"/>
      <c r="G33" s="22"/>
      <c r="H33" s="22"/>
      <c r="I33" s="22"/>
      <c r="J33" s="22"/>
      <c r="K33" s="22"/>
      <c r="L33" s="22"/>
      <c r="M33" s="22"/>
      <c r="N33" s="22"/>
    </row>
    <row r="34" spans="1:14" s="19" customFormat="1" ht="48">
      <c r="A34" s="681"/>
      <c r="B34" s="597" t="s">
        <v>311</v>
      </c>
      <c r="C34" s="2" t="s">
        <v>918</v>
      </c>
      <c r="D34" s="3">
        <f t="shared" si="0"/>
        <v>5.99</v>
      </c>
      <c r="E34" s="22">
        <v>5.99</v>
      </c>
      <c r="F34" s="22"/>
      <c r="G34" s="22"/>
      <c r="H34" s="22"/>
      <c r="I34" s="22"/>
      <c r="J34" s="22"/>
      <c r="K34" s="22"/>
      <c r="L34" s="22"/>
      <c r="M34" s="22"/>
      <c r="N34" s="22"/>
    </row>
    <row r="35" spans="1:14" s="19" customFormat="1" ht="32">
      <c r="A35" s="52" t="s">
        <v>121</v>
      </c>
      <c r="B35" s="597" t="s">
        <v>311</v>
      </c>
      <c r="C35" s="2" t="s">
        <v>122</v>
      </c>
      <c r="D35" s="3">
        <f t="shared" si="0"/>
        <v>9.48</v>
      </c>
      <c r="E35" s="22">
        <v>9.48</v>
      </c>
      <c r="F35" s="22"/>
      <c r="G35" s="22"/>
      <c r="H35" s="22"/>
      <c r="I35" s="22"/>
      <c r="J35" s="22"/>
      <c r="K35" s="22"/>
      <c r="L35" s="22"/>
      <c r="M35" s="22"/>
      <c r="N35" s="22"/>
    </row>
    <row r="36" spans="1:14" ht="32">
      <c r="A36" s="52" t="s">
        <v>402</v>
      </c>
      <c r="B36" s="597" t="s">
        <v>311</v>
      </c>
      <c r="C36" s="2" t="s">
        <v>403</v>
      </c>
      <c r="D36" s="3">
        <f t="shared" si="0"/>
        <v>0</v>
      </c>
      <c r="E36" s="22"/>
      <c r="F36" s="22"/>
      <c r="G36" s="22"/>
      <c r="H36" s="22"/>
      <c r="I36" s="22"/>
      <c r="J36" s="22"/>
      <c r="K36" s="22"/>
      <c r="L36" s="22"/>
      <c r="M36" s="22"/>
      <c r="N36" s="22"/>
    </row>
    <row r="37" spans="1:14" ht="32">
      <c r="A37" s="52" t="s">
        <v>404</v>
      </c>
      <c r="B37" s="597" t="s">
        <v>311</v>
      </c>
      <c r="C37" s="2" t="s">
        <v>407</v>
      </c>
      <c r="D37" s="3">
        <f t="shared" si="0"/>
        <v>0</v>
      </c>
      <c r="E37" s="22"/>
      <c r="F37" s="22"/>
      <c r="G37" s="22"/>
      <c r="H37" s="22"/>
      <c r="I37" s="22"/>
      <c r="J37" s="22"/>
      <c r="K37" s="22"/>
      <c r="L37" s="22"/>
      <c r="M37" s="22"/>
      <c r="N37" s="22"/>
    </row>
    <row r="38" spans="1:14" ht="32">
      <c r="A38" s="52" t="s">
        <v>405</v>
      </c>
      <c r="B38" s="597" t="s">
        <v>311</v>
      </c>
      <c r="C38" s="2" t="s">
        <v>704</v>
      </c>
      <c r="D38" s="3">
        <f t="shared" si="0"/>
        <v>48.82</v>
      </c>
      <c r="E38" s="22">
        <v>48.82</v>
      </c>
      <c r="F38" s="22"/>
      <c r="G38" s="22"/>
      <c r="H38" s="22"/>
      <c r="I38" s="22"/>
      <c r="J38" s="22"/>
      <c r="K38" s="22"/>
      <c r="L38" s="22"/>
      <c r="M38" s="22"/>
      <c r="N38" s="22"/>
    </row>
    <row r="39" spans="1:14" ht="32">
      <c r="A39" s="52" t="s">
        <v>406</v>
      </c>
      <c r="B39" s="597" t="s">
        <v>311</v>
      </c>
      <c r="C39" s="2" t="s">
        <v>408</v>
      </c>
      <c r="D39" s="3">
        <f t="shared" si="0"/>
        <v>0</v>
      </c>
      <c r="E39" s="22"/>
      <c r="F39" s="22"/>
      <c r="G39" s="22"/>
      <c r="H39" s="22"/>
      <c r="I39" s="22"/>
      <c r="J39" s="22"/>
      <c r="K39" s="22"/>
      <c r="L39" s="22"/>
      <c r="M39" s="22"/>
      <c r="N39" s="22"/>
    </row>
    <row r="40" spans="1:14" ht="48">
      <c r="A40" s="681" t="s">
        <v>123</v>
      </c>
      <c r="B40" s="597" t="s">
        <v>311</v>
      </c>
      <c r="C40" s="2" t="s">
        <v>124</v>
      </c>
      <c r="D40" s="3">
        <f>SUM(E40:N40)</f>
        <v>41.097999999999999</v>
      </c>
      <c r="E40" s="22"/>
      <c r="F40" s="22">
        <v>8.4489999999999998</v>
      </c>
      <c r="G40" s="22">
        <v>4.9630000000000001</v>
      </c>
      <c r="H40" s="22">
        <v>4.9420000000000002</v>
      </c>
      <c r="I40" s="22">
        <v>3.468</v>
      </c>
      <c r="J40" s="22">
        <v>5.6870000000000003</v>
      </c>
      <c r="K40" s="22">
        <v>5.5119999999999996</v>
      </c>
      <c r="L40" s="22">
        <v>3.5350000000000001</v>
      </c>
      <c r="M40" s="22">
        <v>2.11</v>
      </c>
      <c r="N40" s="22">
        <v>2.4319999999999999</v>
      </c>
    </row>
    <row r="41" spans="1:14" ht="45" customHeight="1">
      <c r="A41" s="681"/>
      <c r="B41" s="597" t="s">
        <v>311</v>
      </c>
      <c r="C41" s="2" t="s">
        <v>125</v>
      </c>
      <c r="D41" s="3">
        <f t="shared" si="0"/>
        <v>30.271999999999995</v>
      </c>
      <c r="E41" s="22"/>
      <c r="F41" s="22">
        <v>9.6639999999999997</v>
      </c>
      <c r="G41" s="22">
        <v>12.224</v>
      </c>
      <c r="H41" s="22">
        <v>0.94399999999999995</v>
      </c>
      <c r="I41" s="22">
        <v>1.2</v>
      </c>
      <c r="J41" s="22">
        <v>0.8</v>
      </c>
      <c r="K41" s="22">
        <v>3.44</v>
      </c>
      <c r="L41" s="22">
        <v>0.33600000000000002</v>
      </c>
      <c r="M41" s="22">
        <v>1.0720000000000001</v>
      </c>
      <c r="N41" s="22">
        <v>0.59199999999999997</v>
      </c>
    </row>
    <row r="42" spans="1:14" ht="16">
      <c r="A42" s="52" t="s">
        <v>126</v>
      </c>
      <c r="B42" s="597" t="s">
        <v>311</v>
      </c>
      <c r="C42" s="2" t="s">
        <v>1108</v>
      </c>
      <c r="D42" s="3">
        <f t="shared" si="0"/>
        <v>1.0197000000000001</v>
      </c>
      <c r="E42" s="22">
        <v>1.0197000000000001</v>
      </c>
      <c r="F42" s="22"/>
      <c r="G42" s="22"/>
      <c r="H42" s="22"/>
      <c r="I42" s="22"/>
      <c r="J42" s="22"/>
      <c r="K42" s="22"/>
      <c r="L42" s="22"/>
      <c r="M42" s="22"/>
      <c r="N42" s="22"/>
    </row>
    <row r="43" spans="1:14" ht="45" customHeight="1">
      <c r="A43" s="52" t="s">
        <v>127</v>
      </c>
      <c r="B43" s="597" t="s">
        <v>311</v>
      </c>
      <c r="C43" s="2" t="s">
        <v>128</v>
      </c>
      <c r="D43" s="3">
        <f t="shared" si="0"/>
        <v>5.1749999999999998</v>
      </c>
      <c r="E43" s="22"/>
      <c r="F43" s="22">
        <v>1.794</v>
      </c>
      <c r="G43" s="22">
        <v>0.60599999999999998</v>
      </c>
      <c r="H43" s="22">
        <v>0.47099999999999997</v>
      </c>
      <c r="I43" s="22">
        <v>0.30599999999999999</v>
      </c>
      <c r="J43" s="22">
        <v>0.52800000000000002</v>
      </c>
      <c r="K43" s="22">
        <v>0.63</v>
      </c>
      <c r="L43" s="22">
        <v>0.32700000000000001</v>
      </c>
      <c r="M43" s="22">
        <v>0.34499999999999997</v>
      </c>
      <c r="N43" s="22">
        <v>0.16800000000000001</v>
      </c>
    </row>
    <row r="44" spans="1:14" ht="16">
      <c r="A44" s="52" t="s">
        <v>417</v>
      </c>
      <c r="B44" s="597" t="s">
        <v>311</v>
      </c>
      <c r="C44" s="2" t="s">
        <v>418</v>
      </c>
      <c r="D44" s="3">
        <f t="shared" si="0"/>
        <v>18.879000000000001</v>
      </c>
      <c r="E44" s="22">
        <v>18.879000000000001</v>
      </c>
      <c r="F44" s="22"/>
      <c r="G44" s="22"/>
      <c r="H44" s="22"/>
      <c r="I44" s="22"/>
      <c r="J44" s="22"/>
      <c r="K44" s="22"/>
      <c r="L44" s="22"/>
      <c r="M44" s="22"/>
      <c r="N44" s="22"/>
    </row>
    <row r="45" spans="1:14" ht="32">
      <c r="A45" s="52" t="s">
        <v>419</v>
      </c>
      <c r="B45" s="597" t="s">
        <v>311</v>
      </c>
      <c r="C45" s="2" t="s">
        <v>420</v>
      </c>
      <c r="D45" s="3">
        <f t="shared" si="0"/>
        <v>15.45</v>
      </c>
      <c r="E45" s="22">
        <v>15.45</v>
      </c>
      <c r="F45" s="22"/>
      <c r="G45" s="22"/>
      <c r="H45" s="22"/>
      <c r="I45" s="22"/>
      <c r="J45" s="22"/>
      <c r="K45" s="22"/>
      <c r="L45" s="22"/>
      <c r="M45" s="22"/>
      <c r="N45" s="22"/>
    </row>
    <row r="46" spans="1:14" s="19" customFormat="1" ht="32">
      <c r="A46" s="52" t="s">
        <v>129</v>
      </c>
      <c r="B46" s="599" t="s">
        <v>18</v>
      </c>
      <c r="C46" s="2" t="s">
        <v>130</v>
      </c>
      <c r="D46" s="3">
        <f t="shared" si="0"/>
        <v>27.269999999999996</v>
      </c>
      <c r="E46" s="22"/>
      <c r="F46" s="22">
        <v>6.0359999999999996</v>
      </c>
      <c r="G46" s="22">
        <v>4.3639999999999999</v>
      </c>
      <c r="H46" s="22">
        <v>2.9420000000000002</v>
      </c>
      <c r="I46" s="22">
        <v>2.1320000000000001</v>
      </c>
      <c r="J46" s="22">
        <v>3.35</v>
      </c>
      <c r="K46" s="22">
        <v>3.58</v>
      </c>
      <c r="L46" s="22">
        <v>2.0619999999999998</v>
      </c>
      <c r="M46" s="22">
        <v>1.34</v>
      </c>
      <c r="N46" s="22">
        <v>1.464</v>
      </c>
    </row>
    <row r="47" spans="1:14" s="19" customFormat="1" ht="32">
      <c r="A47" s="52" t="s">
        <v>131</v>
      </c>
      <c r="B47" s="599" t="s">
        <v>18</v>
      </c>
      <c r="C47" s="2" t="s">
        <v>132</v>
      </c>
      <c r="D47" s="3">
        <f t="shared" si="0"/>
        <v>3.45</v>
      </c>
      <c r="E47" s="22"/>
      <c r="F47" s="22">
        <v>1.196</v>
      </c>
      <c r="G47" s="22">
        <v>0.40400000000000003</v>
      </c>
      <c r="H47" s="22">
        <v>0.314</v>
      </c>
      <c r="I47" s="22">
        <v>0.20399999999999999</v>
      </c>
      <c r="J47" s="22">
        <v>0.35199999999999998</v>
      </c>
      <c r="K47" s="22">
        <v>0.42</v>
      </c>
      <c r="L47" s="22">
        <v>0.218</v>
      </c>
      <c r="M47" s="22">
        <v>0.23</v>
      </c>
      <c r="N47" s="22">
        <v>0.112</v>
      </c>
    </row>
    <row r="48" spans="1:14" s="19" customFormat="1" ht="32">
      <c r="A48" s="52">
        <v>7.1</v>
      </c>
      <c r="B48" s="599" t="s">
        <v>18</v>
      </c>
      <c r="C48" s="2" t="s">
        <v>133</v>
      </c>
      <c r="D48" s="3">
        <f t="shared" si="0"/>
        <v>109.07999999999998</v>
      </c>
      <c r="E48" s="22"/>
      <c r="F48" s="22">
        <v>24.143999999999998</v>
      </c>
      <c r="G48" s="22">
        <v>17.456</v>
      </c>
      <c r="H48" s="22">
        <v>11.768000000000001</v>
      </c>
      <c r="I48" s="22">
        <v>8.5280000000000005</v>
      </c>
      <c r="J48" s="22">
        <v>13.4</v>
      </c>
      <c r="K48" s="22">
        <v>14.32</v>
      </c>
      <c r="L48" s="22">
        <v>8.2479999999999993</v>
      </c>
      <c r="M48" s="22">
        <v>5.36</v>
      </c>
      <c r="N48" s="22">
        <v>5.8559999999999999</v>
      </c>
    </row>
    <row r="49" spans="1:15" s="19" customFormat="1" ht="32">
      <c r="A49" s="52">
        <v>7.2</v>
      </c>
      <c r="B49" s="599" t="s">
        <v>18</v>
      </c>
      <c r="C49" s="2" t="s">
        <v>134</v>
      </c>
      <c r="D49" s="3">
        <f t="shared" si="0"/>
        <v>13.8</v>
      </c>
      <c r="E49" s="22"/>
      <c r="F49" s="22">
        <v>4.7839999999999998</v>
      </c>
      <c r="G49" s="22">
        <v>1.6160000000000001</v>
      </c>
      <c r="H49" s="22">
        <v>1.256</v>
      </c>
      <c r="I49" s="22">
        <v>0.81599999999999995</v>
      </c>
      <c r="J49" s="22">
        <v>1.4079999999999999</v>
      </c>
      <c r="K49" s="22">
        <v>1.68</v>
      </c>
      <c r="L49" s="22">
        <v>0.872</v>
      </c>
      <c r="M49" s="22">
        <v>0.92</v>
      </c>
      <c r="N49" s="22">
        <v>0.44800000000000001</v>
      </c>
    </row>
    <row r="50" spans="1:15" s="19" customFormat="1" ht="16">
      <c r="A50" s="52" t="s">
        <v>135</v>
      </c>
      <c r="B50" s="599" t="s">
        <v>18</v>
      </c>
      <c r="C50" s="2" t="s">
        <v>136</v>
      </c>
      <c r="D50" s="3">
        <f t="shared" si="0"/>
        <v>6.6</v>
      </c>
      <c r="E50" s="22">
        <v>6.6</v>
      </c>
      <c r="F50" s="22"/>
      <c r="G50" s="22"/>
      <c r="H50" s="22"/>
      <c r="I50" s="22"/>
      <c r="J50" s="22"/>
      <c r="K50" s="22"/>
      <c r="L50" s="22"/>
      <c r="M50" s="22"/>
      <c r="N50" s="22"/>
    </row>
    <row r="51" spans="1:15" s="19" customFormat="1" ht="32">
      <c r="A51" s="52" t="s">
        <v>137</v>
      </c>
      <c r="B51" s="599" t="s">
        <v>18</v>
      </c>
      <c r="C51" s="2" t="s">
        <v>138</v>
      </c>
      <c r="D51" s="3">
        <f t="shared" si="0"/>
        <v>26.256</v>
      </c>
      <c r="E51" s="22"/>
      <c r="F51" s="22">
        <v>3.282</v>
      </c>
      <c r="G51" s="22">
        <v>3.282</v>
      </c>
      <c r="H51" s="22">
        <v>3.282</v>
      </c>
      <c r="I51" s="22">
        <v>3.282</v>
      </c>
      <c r="J51" s="22">
        <v>3.282</v>
      </c>
      <c r="K51" s="22">
        <v>3.282</v>
      </c>
      <c r="L51" s="22"/>
      <c r="M51" s="22">
        <v>3.282</v>
      </c>
      <c r="N51" s="22">
        <v>3.282</v>
      </c>
    </row>
    <row r="52" spans="1:15" s="19" customFormat="1" ht="16">
      <c r="A52" s="52" t="s">
        <v>1109</v>
      </c>
      <c r="B52" s="599" t="s">
        <v>18</v>
      </c>
      <c r="C52" s="2" t="s">
        <v>1110</v>
      </c>
      <c r="D52" s="3">
        <f t="shared" si="0"/>
        <v>8.5</v>
      </c>
      <c r="E52" s="22">
        <v>8.5</v>
      </c>
      <c r="F52" s="22"/>
      <c r="G52" s="22"/>
      <c r="H52" s="22"/>
      <c r="I52" s="22"/>
      <c r="J52" s="22"/>
      <c r="K52" s="22"/>
      <c r="L52" s="22"/>
      <c r="M52" s="22"/>
      <c r="N52" s="22"/>
    </row>
    <row r="53" spans="1:15" s="19" customFormat="1" ht="16">
      <c r="A53" s="52" t="s">
        <v>1042</v>
      </c>
      <c r="B53" s="599" t="s">
        <v>18</v>
      </c>
      <c r="C53" s="2" t="s">
        <v>953</v>
      </c>
      <c r="D53" s="3">
        <f t="shared" si="0"/>
        <v>2.4900000000000002</v>
      </c>
      <c r="E53" s="22">
        <v>2.4900000000000002</v>
      </c>
      <c r="F53" s="22"/>
      <c r="G53" s="22"/>
      <c r="H53" s="22"/>
      <c r="I53" s="22"/>
      <c r="J53" s="22"/>
      <c r="K53" s="22"/>
      <c r="L53" s="22"/>
      <c r="M53" s="22"/>
      <c r="N53" s="22"/>
      <c r="O53" s="682"/>
    </row>
    <row r="54" spans="1:15" s="19" customFormat="1" ht="32">
      <c r="A54" s="52" t="s">
        <v>139</v>
      </c>
      <c r="B54" s="599" t="s">
        <v>18</v>
      </c>
      <c r="C54" s="2" t="s">
        <v>140</v>
      </c>
      <c r="D54" s="3">
        <f t="shared" si="0"/>
        <v>12.36</v>
      </c>
      <c r="E54" s="22">
        <v>12.36</v>
      </c>
      <c r="F54" s="22"/>
      <c r="G54" s="22"/>
      <c r="H54" s="22"/>
      <c r="I54" s="22"/>
      <c r="J54" s="22"/>
      <c r="K54" s="22"/>
      <c r="L54" s="22"/>
      <c r="M54" s="22"/>
      <c r="N54" s="22"/>
      <c r="O54" s="683"/>
    </row>
    <row r="55" spans="1:15" s="19" customFormat="1" ht="75" customHeight="1">
      <c r="A55" s="52" t="s">
        <v>141</v>
      </c>
      <c r="B55" s="599" t="s">
        <v>18</v>
      </c>
      <c r="C55" s="2" t="s">
        <v>421</v>
      </c>
      <c r="D55" s="3">
        <f t="shared" si="0"/>
        <v>5.5069999999999997</v>
      </c>
      <c r="E55" s="22">
        <v>0.5</v>
      </c>
      <c r="F55" s="22">
        <v>0.73</v>
      </c>
      <c r="G55" s="22">
        <v>0.55400000000000005</v>
      </c>
      <c r="H55" s="22">
        <v>0.501</v>
      </c>
      <c r="I55" s="22">
        <v>0.51700000000000002</v>
      </c>
      <c r="J55" s="22">
        <v>0.64100000000000001</v>
      </c>
      <c r="K55" s="22">
        <v>0.54800000000000004</v>
      </c>
      <c r="L55" s="22">
        <v>0.65200000000000002</v>
      </c>
      <c r="M55" s="22">
        <v>0.52600000000000002</v>
      </c>
      <c r="N55" s="22">
        <v>0.33800000000000002</v>
      </c>
      <c r="O55" s="684"/>
    </row>
    <row r="56" spans="1:15" s="19" customFormat="1" ht="16">
      <c r="A56" s="52" t="s">
        <v>1122</v>
      </c>
      <c r="B56" s="599" t="s">
        <v>18</v>
      </c>
      <c r="C56" s="2" t="s">
        <v>1123</v>
      </c>
      <c r="D56" s="3">
        <f t="shared" si="0"/>
        <v>4.53</v>
      </c>
      <c r="E56" s="22">
        <v>4.53</v>
      </c>
      <c r="F56" s="22"/>
      <c r="G56" s="22"/>
      <c r="H56" s="22"/>
      <c r="I56" s="22"/>
      <c r="J56" s="22"/>
      <c r="K56" s="22"/>
      <c r="L56" s="22"/>
      <c r="M56" s="22"/>
      <c r="N56" s="22"/>
      <c r="O56" s="51"/>
    </row>
    <row r="57" spans="1:15" s="19" customFormat="1" ht="16">
      <c r="A57" s="52" t="s">
        <v>1113</v>
      </c>
      <c r="B57" s="599" t="s">
        <v>18</v>
      </c>
      <c r="C57" s="2" t="s">
        <v>1114</v>
      </c>
      <c r="D57" s="3">
        <f t="shared" si="0"/>
        <v>30.72</v>
      </c>
      <c r="E57" s="22">
        <v>30.72</v>
      </c>
      <c r="F57" s="22"/>
      <c r="G57" s="22"/>
      <c r="H57" s="22"/>
      <c r="I57" s="22"/>
      <c r="J57" s="22"/>
      <c r="K57" s="22"/>
      <c r="L57" s="22"/>
      <c r="M57" s="22"/>
      <c r="N57" s="22"/>
      <c r="O57" s="51"/>
    </row>
    <row r="58" spans="1:15" s="19" customFormat="1" ht="45" customHeight="1">
      <c r="A58" s="52" t="s">
        <v>142</v>
      </c>
      <c r="B58" s="599" t="s">
        <v>18</v>
      </c>
      <c r="C58" s="2" t="s">
        <v>143</v>
      </c>
      <c r="D58" s="3">
        <f t="shared" si="0"/>
        <v>10.030000000000001</v>
      </c>
      <c r="E58" s="22"/>
      <c r="F58" s="22">
        <v>1.6020000000000001</v>
      </c>
      <c r="G58" s="22">
        <v>1.248</v>
      </c>
      <c r="H58" s="22">
        <v>1.252</v>
      </c>
      <c r="I58" s="22">
        <v>0.7</v>
      </c>
      <c r="J58" s="22">
        <v>1.3140000000000001</v>
      </c>
      <c r="K58" s="22">
        <v>1.82</v>
      </c>
      <c r="L58" s="22">
        <v>0.876</v>
      </c>
      <c r="M58" s="22">
        <v>0.62</v>
      </c>
      <c r="N58" s="22">
        <v>0.59799999999999998</v>
      </c>
    </row>
    <row r="59" spans="1:15" s="19" customFormat="1" ht="16">
      <c r="A59" s="52" t="s">
        <v>148</v>
      </c>
      <c r="B59" s="599" t="s">
        <v>18</v>
      </c>
      <c r="C59" s="2" t="s">
        <v>149</v>
      </c>
      <c r="D59" s="3">
        <f t="shared" si="0"/>
        <v>1.99</v>
      </c>
      <c r="E59" s="22">
        <v>1.99</v>
      </c>
      <c r="F59" s="22"/>
      <c r="G59" s="22"/>
      <c r="H59" s="22"/>
      <c r="I59" s="22"/>
      <c r="J59" s="22"/>
      <c r="K59" s="22"/>
      <c r="L59" s="22"/>
      <c r="M59" s="22"/>
      <c r="N59" s="22"/>
    </row>
    <row r="60" spans="1:15" s="19" customFormat="1" ht="32">
      <c r="A60" s="52" t="s">
        <v>238</v>
      </c>
      <c r="B60" s="599" t="s">
        <v>18</v>
      </c>
      <c r="C60" s="2" t="s">
        <v>239</v>
      </c>
      <c r="D60" s="3">
        <f t="shared" si="0"/>
        <v>2.4</v>
      </c>
      <c r="E60" s="22">
        <v>2.4</v>
      </c>
      <c r="F60" s="22"/>
      <c r="G60" s="22"/>
      <c r="H60" s="22"/>
      <c r="I60" s="22"/>
      <c r="J60" s="22"/>
      <c r="K60" s="22"/>
      <c r="L60" s="22"/>
      <c r="M60" s="22"/>
      <c r="N60" s="22"/>
    </row>
    <row r="61" spans="1:15" s="19" customFormat="1" ht="16">
      <c r="A61" s="52" t="s">
        <v>144</v>
      </c>
      <c r="B61" s="599" t="s">
        <v>18</v>
      </c>
      <c r="C61" s="2" t="s">
        <v>145</v>
      </c>
      <c r="D61" s="3">
        <f t="shared" si="0"/>
        <v>1.52</v>
      </c>
      <c r="E61" s="22">
        <v>1.52</v>
      </c>
      <c r="F61" s="22"/>
      <c r="G61" s="22"/>
      <c r="H61" s="22"/>
      <c r="I61" s="22"/>
      <c r="J61" s="22"/>
      <c r="K61" s="22"/>
      <c r="L61" s="22"/>
      <c r="M61" s="22"/>
      <c r="N61" s="22"/>
    </row>
    <row r="62" spans="1:15" s="19" customFormat="1" ht="32">
      <c r="A62" s="52" t="s">
        <v>146</v>
      </c>
      <c r="B62" s="599" t="s">
        <v>18</v>
      </c>
      <c r="C62" s="2" t="s">
        <v>147</v>
      </c>
      <c r="D62" s="3">
        <f t="shared" si="0"/>
        <v>2.4</v>
      </c>
      <c r="E62" s="22">
        <v>2.4</v>
      </c>
      <c r="F62" s="22"/>
      <c r="G62" s="22"/>
      <c r="H62" s="22"/>
      <c r="I62" s="22"/>
      <c r="J62" s="22"/>
      <c r="K62" s="22"/>
      <c r="L62" s="22"/>
      <c r="M62" s="22"/>
      <c r="N62" s="22"/>
    </row>
    <row r="63" spans="1:15" s="19" customFormat="1" ht="16">
      <c r="A63" s="52" t="s">
        <v>150</v>
      </c>
      <c r="B63" s="599" t="s">
        <v>18</v>
      </c>
      <c r="C63" s="2" t="s">
        <v>151</v>
      </c>
      <c r="D63" s="3">
        <f t="shared" si="0"/>
        <v>1.6669999999999998</v>
      </c>
      <c r="E63" s="22">
        <v>0.06</v>
      </c>
      <c r="F63" s="22">
        <v>0.20200000000000001</v>
      </c>
      <c r="G63" s="22">
        <v>0.17699999999999999</v>
      </c>
      <c r="H63" s="22">
        <v>0.17699999999999999</v>
      </c>
      <c r="I63" s="22">
        <v>0.16800000000000001</v>
      </c>
      <c r="J63" s="22">
        <v>0.19400000000000001</v>
      </c>
      <c r="K63" s="22">
        <v>0.185</v>
      </c>
      <c r="L63" s="22">
        <v>0.16800000000000001</v>
      </c>
      <c r="M63" s="22">
        <v>0.16800000000000001</v>
      </c>
      <c r="N63" s="22">
        <v>0.16800000000000001</v>
      </c>
    </row>
    <row r="64" spans="1:15" s="19" customFormat="1" ht="16">
      <c r="A64" s="52" t="s">
        <v>152</v>
      </c>
      <c r="B64" s="599" t="s">
        <v>18</v>
      </c>
      <c r="C64" s="2" t="s">
        <v>153</v>
      </c>
      <c r="D64" s="3">
        <f t="shared" si="0"/>
        <v>1.5350000000000001</v>
      </c>
      <c r="E64" s="22"/>
      <c r="F64" s="22">
        <v>0.28599999999999998</v>
      </c>
      <c r="G64" s="22">
        <v>0.121</v>
      </c>
      <c r="H64" s="22">
        <v>0.23599999999999999</v>
      </c>
      <c r="I64" s="22">
        <v>0.13300000000000001</v>
      </c>
      <c r="J64" s="22">
        <v>0.1875</v>
      </c>
      <c r="K64" s="22">
        <v>0.17050000000000001</v>
      </c>
      <c r="L64" s="22">
        <v>0.10100000000000001</v>
      </c>
      <c r="M64" s="22">
        <v>0.223</v>
      </c>
      <c r="N64" s="22">
        <v>7.6999999999999999E-2</v>
      </c>
    </row>
    <row r="65" spans="1:14" s="19" customFormat="1" ht="16">
      <c r="A65" s="52" t="s">
        <v>409</v>
      </c>
      <c r="B65" s="597" t="s">
        <v>311</v>
      </c>
      <c r="C65" s="2" t="s">
        <v>410</v>
      </c>
      <c r="D65" s="3">
        <f t="shared" si="0"/>
        <v>3.69</v>
      </c>
      <c r="E65" s="22">
        <v>3.69</v>
      </c>
      <c r="F65" s="22"/>
      <c r="G65" s="22"/>
      <c r="H65" s="22"/>
      <c r="I65" s="22"/>
      <c r="J65" s="22"/>
      <c r="K65" s="22"/>
      <c r="L65" s="22"/>
      <c r="M65" s="22"/>
      <c r="N65" s="22"/>
    </row>
    <row r="66" spans="1:14" s="19" customFormat="1" ht="32">
      <c r="A66" s="681" t="s">
        <v>154</v>
      </c>
      <c r="B66" s="597" t="s">
        <v>311</v>
      </c>
      <c r="C66" s="2" t="s">
        <v>155</v>
      </c>
      <c r="D66" s="3">
        <f t="shared" si="0"/>
        <v>4.5000000000000018</v>
      </c>
      <c r="E66" s="22">
        <v>2.7</v>
      </c>
      <c r="F66" s="22">
        <v>0.2</v>
      </c>
      <c r="G66" s="22">
        <v>0.2</v>
      </c>
      <c r="H66" s="22">
        <v>0.2</v>
      </c>
      <c r="I66" s="22">
        <v>0.2</v>
      </c>
      <c r="J66" s="22">
        <v>0.2</v>
      </c>
      <c r="K66" s="22">
        <v>0.2</v>
      </c>
      <c r="L66" s="22">
        <v>0.2</v>
      </c>
      <c r="M66" s="22">
        <v>0.2</v>
      </c>
      <c r="N66" s="22">
        <v>0.2</v>
      </c>
    </row>
    <row r="67" spans="1:14" s="19" customFormat="1" ht="48">
      <c r="A67" s="681"/>
      <c r="B67" s="597" t="s">
        <v>311</v>
      </c>
      <c r="C67" s="2" t="s">
        <v>156</v>
      </c>
      <c r="D67" s="3">
        <f t="shared" si="0"/>
        <v>2.0500000000000007</v>
      </c>
      <c r="E67" s="22">
        <v>1.1499999999999999</v>
      </c>
      <c r="F67" s="22">
        <v>0.1</v>
      </c>
      <c r="G67" s="22">
        <v>0.1</v>
      </c>
      <c r="H67" s="22">
        <v>0.1</v>
      </c>
      <c r="I67" s="22">
        <v>0.1</v>
      </c>
      <c r="J67" s="22">
        <v>0.1</v>
      </c>
      <c r="K67" s="22">
        <v>0.1</v>
      </c>
      <c r="L67" s="22">
        <v>0.1</v>
      </c>
      <c r="M67" s="22">
        <v>0.1</v>
      </c>
      <c r="N67" s="22">
        <v>0.1</v>
      </c>
    </row>
    <row r="68" spans="1:14" s="19" customFormat="1" ht="16">
      <c r="A68" s="681"/>
      <c r="B68" s="597" t="s">
        <v>311</v>
      </c>
      <c r="C68" s="2" t="s">
        <v>157</v>
      </c>
      <c r="D68" s="3">
        <f t="shared" ref="D68:D98" si="1">SUM(E68:N68)</f>
        <v>1.958</v>
      </c>
      <c r="E68" s="22">
        <v>1.958</v>
      </c>
      <c r="F68" s="22"/>
      <c r="G68" s="22"/>
      <c r="H68" s="22"/>
      <c r="I68" s="22"/>
      <c r="J68" s="22"/>
      <c r="K68" s="22"/>
      <c r="L68" s="22"/>
      <c r="M68" s="22"/>
      <c r="N68" s="22"/>
    </row>
    <row r="69" spans="1:14" s="19" customFormat="1" ht="16">
      <c r="A69" s="681"/>
      <c r="B69" s="597" t="s">
        <v>311</v>
      </c>
      <c r="C69" s="2" t="s">
        <v>158</v>
      </c>
      <c r="D69" s="3">
        <f t="shared" si="1"/>
        <v>4.9999999999999982</v>
      </c>
      <c r="E69" s="22">
        <v>2.2999999999999998</v>
      </c>
      <c r="F69" s="22">
        <v>0.3</v>
      </c>
      <c r="G69" s="22">
        <v>0.3</v>
      </c>
      <c r="H69" s="22">
        <v>0.3</v>
      </c>
      <c r="I69" s="22">
        <v>0.3</v>
      </c>
      <c r="J69" s="22">
        <v>0.3</v>
      </c>
      <c r="K69" s="22">
        <v>0.3</v>
      </c>
      <c r="L69" s="22">
        <v>0.3</v>
      </c>
      <c r="M69" s="22">
        <v>0.3</v>
      </c>
      <c r="N69" s="22">
        <v>0.3</v>
      </c>
    </row>
    <row r="70" spans="1:14" s="19" customFormat="1" ht="16">
      <c r="A70" s="52" t="s">
        <v>240</v>
      </c>
      <c r="B70" s="597" t="s">
        <v>311</v>
      </c>
      <c r="C70" s="2" t="s">
        <v>241</v>
      </c>
      <c r="D70" s="3">
        <f t="shared" si="1"/>
        <v>2.02</v>
      </c>
      <c r="E70" s="22">
        <v>2.02</v>
      </c>
      <c r="F70" s="22"/>
      <c r="G70" s="22"/>
      <c r="H70" s="22"/>
      <c r="I70" s="22"/>
      <c r="J70" s="22"/>
      <c r="K70" s="22"/>
      <c r="L70" s="22"/>
      <c r="M70" s="22"/>
      <c r="N70" s="22"/>
    </row>
    <row r="71" spans="1:14" s="19" customFormat="1" ht="32">
      <c r="A71" s="52" t="s">
        <v>159</v>
      </c>
      <c r="B71" s="599" t="s">
        <v>18</v>
      </c>
      <c r="C71" s="2" t="s">
        <v>160</v>
      </c>
      <c r="D71" s="3">
        <f t="shared" si="1"/>
        <v>4.0149999999999997</v>
      </c>
      <c r="E71" s="22">
        <v>0.41499999999999998</v>
      </c>
      <c r="F71" s="22">
        <v>0.4</v>
      </c>
      <c r="G71" s="22">
        <v>0.4</v>
      </c>
      <c r="H71" s="22">
        <v>0.4</v>
      </c>
      <c r="I71" s="22">
        <v>0.4</v>
      </c>
      <c r="J71" s="22">
        <v>0.4</v>
      </c>
      <c r="K71" s="22">
        <v>0.4</v>
      </c>
      <c r="L71" s="22">
        <v>0.4</v>
      </c>
      <c r="M71" s="22">
        <v>0.4</v>
      </c>
      <c r="N71" s="22">
        <v>0.4</v>
      </c>
    </row>
    <row r="72" spans="1:14" s="19" customFormat="1" ht="32">
      <c r="A72" s="52" t="s">
        <v>161</v>
      </c>
      <c r="B72" s="599" t="s">
        <v>18</v>
      </c>
      <c r="C72" s="2" t="s">
        <v>162</v>
      </c>
      <c r="D72" s="3">
        <f t="shared" si="1"/>
        <v>1.26</v>
      </c>
      <c r="E72" s="22">
        <v>0.45</v>
      </c>
      <c r="F72" s="22">
        <v>0.09</v>
      </c>
      <c r="G72" s="22">
        <v>0.09</v>
      </c>
      <c r="H72" s="22">
        <v>0.09</v>
      </c>
      <c r="I72" s="22">
        <v>0.09</v>
      </c>
      <c r="J72" s="22">
        <v>0.09</v>
      </c>
      <c r="K72" s="22">
        <v>0.09</v>
      </c>
      <c r="L72" s="22">
        <v>0.09</v>
      </c>
      <c r="M72" s="22">
        <v>0.09</v>
      </c>
      <c r="N72" s="22">
        <v>0.09</v>
      </c>
    </row>
    <row r="73" spans="1:14" s="19" customFormat="1" ht="16">
      <c r="A73" s="52" t="s">
        <v>163</v>
      </c>
      <c r="B73" s="599" t="s">
        <v>18</v>
      </c>
      <c r="C73" s="2" t="s">
        <v>164</v>
      </c>
      <c r="D73" s="3">
        <f t="shared" si="1"/>
        <v>0.40400000000000003</v>
      </c>
      <c r="E73" s="22">
        <v>0.40400000000000003</v>
      </c>
      <c r="F73" s="22"/>
      <c r="G73" s="22"/>
      <c r="H73" s="22"/>
      <c r="I73" s="22"/>
      <c r="J73" s="22"/>
      <c r="K73" s="22"/>
      <c r="L73" s="22"/>
      <c r="M73" s="22"/>
      <c r="N73" s="22"/>
    </row>
    <row r="74" spans="1:14" s="19" customFormat="1" ht="16">
      <c r="A74" s="52" t="s">
        <v>165</v>
      </c>
      <c r="B74" s="597" t="s">
        <v>311</v>
      </c>
      <c r="C74" s="2" t="s">
        <v>166</v>
      </c>
      <c r="D74" s="3">
        <f t="shared" si="1"/>
        <v>20.712</v>
      </c>
      <c r="E74" s="22">
        <v>20.712</v>
      </c>
      <c r="F74" s="22"/>
      <c r="G74" s="22"/>
      <c r="H74" s="22"/>
      <c r="I74" s="22"/>
      <c r="J74" s="22"/>
      <c r="K74" s="22"/>
      <c r="L74" s="22"/>
      <c r="M74" s="22"/>
      <c r="N74" s="22"/>
    </row>
    <row r="75" spans="1:14" s="19" customFormat="1" ht="32">
      <c r="A75" s="52" t="s">
        <v>167</v>
      </c>
      <c r="B75" s="599" t="s">
        <v>18</v>
      </c>
      <c r="C75" s="2" t="s">
        <v>168</v>
      </c>
      <c r="D75" s="3">
        <f t="shared" si="1"/>
        <v>0.72099999999999997</v>
      </c>
      <c r="E75" s="22">
        <v>0.72099999999999997</v>
      </c>
      <c r="F75" s="22"/>
      <c r="G75" s="22"/>
      <c r="H75" s="22"/>
      <c r="I75" s="22"/>
      <c r="J75" s="22"/>
      <c r="K75" s="22"/>
      <c r="L75" s="22"/>
      <c r="M75" s="22"/>
      <c r="N75" s="22"/>
    </row>
    <row r="76" spans="1:14" s="19" customFormat="1" ht="32">
      <c r="A76" s="52" t="s">
        <v>1111</v>
      </c>
      <c r="B76" s="597" t="s">
        <v>311</v>
      </c>
      <c r="C76" s="2" t="s">
        <v>1112</v>
      </c>
      <c r="D76" s="3">
        <f t="shared" si="1"/>
        <v>1.04</v>
      </c>
      <c r="E76" s="22">
        <v>1.04</v>
      </c>
      <c r="F76" s="22"/>
      <c r="G76" s="22"/>
      <c r="H76" s="22"/>
      <c r="I76" s="22"/>
      <c r="J76" s="22"/>
      <c r="K76" s="22"/>
      <c r="L76" s="22"/>
      <c r="M76" s="22"/>
      <c r="N76" s="22"/>
    </row>
    <row r="77" spans="1:14" s="19" customFormat="1" ht="16">
      <c r="A77" s="52" t="s">
        <v>169</v>
      </c>
      <c r="B77" s="599" t="s">
        <v>18</v>
      </c>
      <c r="C77" s="2" t="s">
        <v>170</v>
      </c>
      <c r="D77" s="3">
        <f t="shared" si="1"/>
        <v>0.13</v>
      </c>
      <c r="E77" s="22">
        <v>0.13</v>
      </c>
      <c r="F77" s="22"/>
      <c r="G77" s="22"/>
      <c r="H77" s="22"/>
      <c r="I77" s="22"/>
      <c r="J77" s="22"/>
      <c r="K77" s="22"/>
      <c r="L77" s="22"/>
      <c r="M77" s="22"/>
      <c r="N77" s="22"/>
    </row>
    <row r="78" spans="1:14" s="19" customFormat="1" ht="13.5" customHeight="1">
      <c r="A78" s="52" t="s">
        <v>171</v>
      </c>
      <c r="B78" s="597" t="s">
        <v>311</v>
      </c>
      <c r="C78" s="2" t="s">
        <v>172</v>
      </c>
      <c r="D78" s="3">
        <f t="shared" si="1"/>
        <v>6.0045999999999999</v>
      </c>
      <c r="E78" s="22">
        <v>7.6E-3</v>
      </c>
      <c r="F78" s="22">
        <v>0.89100000000000001</v>
      </c>
      <c r="G78" s="22">
        <v>0.65800000000000003</v>
      </c>
      <c r="H78" s="22">
        <v>0.64600000000000002</v>
      </c>
      <c r="I78" s="22">
        <v>0.56000000000000005</v>
      </c>
      <c r="J78" s="22">
        <v>0.73899999999999999</v>
      </c>
      <c r="K78" s="22">
        <v>0.81799999999999995</v>
      </c>
      <c r="L78" s="22">
        <v>0.71599999999999997</v>
      </c>
      <c r="M78" s="22">
        <v>0.54800000000000004</v>
      </c>
      <c r="N78" s="22">
        <v>0.42099999999999999</v>
      </c>
    </row>
    <row r="79" spans="1:14" s="19" customFormat="1" ht="48">
      <c r="A79" s="52" t="s">
        <v>173</v>
      </c>
      <c r="B79" s="597" t="s">
        <v>311</v>
      </c>
      <c r="C79" s="2" t="s">
        <v>174</v>
      </c>
      <c r="D79" s="3">
        <f t="shared" si="1"/>
        <v>2.0055999999999998</v>
      </c>
      <c r="E79" s="22">
        <v>5.96E-2</v>
      </c>
      <c r="F79" s="22">
        <v>0.29199999999999998</v>
      </c>
      <c r="G79" s="22">
        <v>0.215</v>
      </c>
      <c r="H79" s="22">
        <v>0.24299999999999999</v>
      </c>
      <c r="I79" s="22">
        <v>0.17799999999999999</v>
      </c>
      <c r="J79" s="22">
        <v>0.2</v>
      </c>
      <c r="K79" s="22">
        <v>0.25700000000000001</v>
      </c>
      <c r="L79" s="22">
        <v>0.24299999999999999</v>
      </c>
      <c r="M79" s="22">
        <v>0.193</v>
      </c>
      <c r="N79" s="22">
        <v>0.125</v>
      </c>
    </row>
    <row r="80" spans="1:14" s="19" customFormat="1" ht="16">
      <c r="A80" s="52" t="s">
        <v>175</v>
      </c>
      <c r="B80" s="597" t="s">
        <v>311</v>
      </c>
      <c r="C80" s="2" t="s">
        <v>176</v>
      </c>
      <c r="D80" s="3">
        <f t="shared" si="1"/>
        <v>1.0999999999999999</v>
      </c>
      <c r="E80" s="22"/>
      <c r="F80" s="22">
        <v>0.3</v>
      </c>
      <c r="G80" s="22"/>
      <c r="H80" s="22">
        <v>0.2</v>
      </c>
      <c r="I80" s="22"/>
      <c r="J80" s="22">
        <v>0.2</v>
      </c>
      <c r="K80" s="22">
        <v>0.2</v>
      </c>
      <c r="L80" s="22"/>
      <c r="M80" s="22">
        <v>0.2</v>
      </c>
      <c r="N80" s="22"/>
    </row>
    <row r="81" spans="1:14" s="19" customFormat="1" ht="48">
      <c r="A81" s="52" t="s">
        <v>1043</v>
      </c>
      <c r="B81" s="597" t="s">
        <v>311</v>
      </c>
      <c r="C81" s="2" t="s">
        <v>177</v>
      </c>
      <c r="D81" s="3">
        <f t="shared" si="1"/>
        <v>4.54</v>
      </c>
      <c r="E81" s="22">
        <v>4.54</v>
      </c>
      <c r="F81" s="22"/>
      <c r="G81" s="22"/>
      <c r="H81" s="22"/>
      <c r="I81" s="22"/>
      <c r="J81" s="22"/>
      <c r="K81" s="22"/>
      <c r="L81" s="22"/>
      <c r="M81" s="22"/>
      <c r="N81" s="22"/>
    </row>
    <row r="82" spans="1:14" s="19" customFormat="1" ht="48">
      <c r="A82" s="52" t="s">
        <v>178</v>
      </c>
      <c r="B82" s="597" t="s">
        <v>311</v>
      </c>
      <c r="C82" s="2" t="s">
        <v>179</v>
      </c>
      <c r="D82" s="3">
        <f t="shared" si="1"/>
        <v>1.88</v>
      </c>
      <c r="E82" s="22">
        <v>1.88</v>
      </c>
      <c r="F82" s="22"/>
      <c r="G82" s="22"/>
      <c r="H82" s="22"/>
      <c r="I82" s="22"/>
      <c r="J82" s="22"/>
      <c r="K82" s="22"/>
      <c r="L82" s="22"/>
      <c r="M82" s="22"/>
      <c r="N82" s="22"/>
    </row>
    <row r="83" spans="1:14" s="19" customFormat="1" ht="48">
      <c r="A83" s="52" t="s">
        <v>180</v>
      </c>
      <c r="B83" s="599" t="s">
        <v>18</v>
      </c>
      <c r="C83" s="2" t="s">
        <v>181</v>
      </c>
      <c r="D83" s="3">
        <f t="shared" si="1"/>
        <v>1.2000000000000002</v>
      </c>
      <c r="E83" s="22">
        <v>0.12</v>
      </c>
      <c r="F83" s="22">
        <v>0.12</v>
      </c>
      <c r="G83" s="22">
        <v>0.12</v>
      </c>
      <c r="H83" s="22">
        <v>0.12</v>
      </c>
      <c r="I83" s="22">
        <v>0.12</v>
      </c>
      <c r="J83" s="22">
        <v>0.12</v>
      </c>
      <c r="K83" s="22">
        <v>0.12</v>
      </c>
      <c r="L83" s="22">
        <v>0.12</v>
      </c>
      <c r="M83" s="22">
        <v>0.12</v>
      </c>
      <c r="N83" s="22">
        <v>0.12</v>
      </c>
    </row>
    <row r="84" spans="1:14" s="19" customFormat="1" ht="32">
      <c r="A84" s="52" t="s">
        <v>182</v>
      </c>
      <c r="B84" s="599" t="s">
        <v>18</v>
      </c>
      <c r="C84" s="2" t="s">
        <v>183</v>
      </c>
      <c r="D84" s="3">
        <f t="shared" si="1"/>
        <v>0.29000000000000004</v>
      </c>
      <c r="E84" s="22">
        <v>0.02</v>
      </c>
      <c r="F84" s="22">
        <v>0.03</v>
      </c>
      <c r="G84" s="22">
        <v>0.03</v>
      </c>
      <c r="H84" s="22">
        <v>0.03</v>
      </c>
      <c r="I84" s="22">
        <v>0.03</v>
      </c>
      <c r="J84" s="22">
        <v>0.03</v>
      </c>
      <c r="K84" s="22">
        <v>0.03</v>
      </c>
      <c r="L84" s="22">
        <v>0.03</v>
      </c>
      <c r="M84" s="22">
        <v>0.03</v>
      </c>
      <c r="N84" s="22">
        <v>0.03</v>
      </c>
    </row>
    <row r="85" spans="1:14" s="19" customFormat="1" ht="48">
      <c r="A85" s="52" t="s">
        <v>1044</v>
      </c>
      <c r="B85" s="599" t="s">
        <v>18</v>
      </c>
      <c r="C85" s="2" t="s">
        <v>735</v>
      </c>
      <c r="D85" s="3">
        <f t="shared" si="1"/>
        <v>5.66</v>
      </c>
      <c r="E85" s="22">
        <v>5.66</v>
      </c>
      <c r="F85" s="22"/>
      <c r="G85" s="22"/>
      <c r="H85" s="22"/>
      <c r="I85" s="22"/>
      <c r="J85" s="22"/>
      <c r="K85" s="22"/>
      <c r="L85" s="22"/>
      <c r="M85" s="22"/>
      <c r="N85" s="22"/>
    </row>
    <row r="86" spans="1:14" s="19" customFormat="1" ht="32">
      <c r="A86" s="52" t="s">
        <v>184</v>
      </c>
      <c r="B86" s="599" t="s">
        <v>18</v>
      </c>
      <c r="C86" s="2" t="s">
        <v>185</v>
      </c>
      <c r="D86" s="3">
        <f t="shared" si="1"/>
        <v>9.82</v>
      </c>
      <c r="E86" s="22">
        <v>9.82</v>
      </c>
      <c r="F86" s="22"/>
      <c r="G86" s="22"/>
      <c r="H86" s="22"/>
      <c r="I86" s="22"/>
      <c r="J86" s="22"/>
      <c r="K86" s="22"/>
      <c r="L86" s="22"/>
      <c r="M86" s="22"/>
      <c r="N86" s="22"/>
    </row>
    <row r="87" spans="1:14" s="19" customFormat="1" ht="16">
      <c r="A87" s="52" t="s">
        <v>186</v>
      </c>
      <c r="B87" s="599" t="s">
        <v>18</v>
      </c>
      <c r="C87" s="2" t="s">
        <v>187</v>
      </c>
      <c r="D87" s="3">
        <f t="shared" si="1"/>
        <v>1.5</v>
      </c>
      <c r="E87" s="22"/>
      <c r="F87" s="22">
        <v>0.3</v>
      </c>
      <c r="G87" s="22"/>
      <c r="H87" s="22">
        <v>0.3</v>
      </c>
      <c r="I87" s="22"/>
      <c r="J87" s="22">
        <v>0.3</v>
      </c>
      <c r="K87" s="22">
        <v>0.3</v>
      </c>
      <c r="L87" s="22"/>
      <c r="M87" s="22">
        <v>0.3</v>
      </c>
      <c r="N87" s="22"/>
    </row>
    <row r="88" spans="1:14" s="19" customFormat="1" ht="16">
      <c r="A88" s="52" t="s">
        <v>188</v>
      </c>
      <c r="B88" s="599" t="s">
        <v>18</v>
      </c>
      <c r="C88" s="2" t="s">
        <v>189</v>
      </c>
      <c r="D88" s="3">
        <f t="shared" si="1"/>
        <v>7.9170000000000007</v>
      </c>
      <c r="E88" s="22">
        <v>1.5840000000000001</v>
      </c>
      <c r="F88" s="22">
        <v>1.24</v>
      </c>
      <c r="G88" s="22">
        <v>0.88300000000000001</v>
      </c>
      <c r="H88" s="22">
        <v>0.754</v>
      </c>
      <c r="I88" s="22">
        <v>0.54600000000000004</v>
      </c>
      <c r="J88" s="22">
        <v>0.85799999999999998</v>
      </c>
      <c r="K88" s="22">
        <v>0.80500000000000005</v>
      </c>
      <c r="L88" s="22">
        <v>0.52800000000000002</v>
      </c>
      <c r="M88" s="22">
        <v>0.34399999999999997</v>
      </c>
      <c r="N88" s="22">
        <v>0.375</v>
      </c>
    </row>
    <row r="89" spans="1:14" s="19" customFormat="1" ht="16">
      <c r="A89" s="52" t="s">
        <v>190</v>
      </c>
      <c r="B89" s="599" t="s">
        <v>18</v>
      </c>
      <c r="C89" s="2" t="s">
        <v>191</v>
      </c>
      <c r="D89" s="3">
        <f t="shared" si="1"/>
        <v>10</v>
      </c>
      <c r="E89" s="22">
        <v>10</v>
      </c>
      <c r="F89" s="22"/>
      <c r="G89" s="22"/>
      <c r="H89" s="22"/>
      <c r="I89" s="22"/>
      <c r="J89" s="22"/>
      <c r="K89" s="22"/>
      <c r="L89" s="22"/>
      <c r="M89" s="22"/>
      <c r="N89" s="22"/>
    </row>
    <row r="90" spans="1:14" s="19" customFormat="1" ht="16">
      <c r="A90" s="52" t="s">
        <v>192</v>
      </c>
      <c r="B90" s="599" t="s">
        <v>18</v>
      </c>
      <c r="C90" s="2" t="s">
        <v>193</v>
      </c>
      <c r="D90" s="3">
        <f t="shared" si="1"/>
        <v>18</v>
      </c>
      <c r="E90" s="22">
        <v>18</v>
      </c>
      <c r="F90" s="22"/>
      <c r="G90" s="22"/>
      <c r="H90" s="22"/>
      <c r="I90" s="22"/>
      <c r="J90" s="22"/>
      <c r="K90" s="22"/>
      <c r="L90" s="22"/>
      <c r="M90" s="22"/>
      <c r="N90" s="22"/>
    </row>
    <row r="91" spans="1:14" s="19" customFormat="1" ht="48">
      <c r="A91" s="681" t="s">
        <v>1045</v>
      </c>
      <c r="B91" s="2" t="s">
        <v>18</v>
      </c>
      <c r="C91" s="2" t="s">
        <v>194</v>
      </c>
      <c r="D91" s="3">
        <f t="shared" si="1"/>
        <v>32.314</v>
      </c>
      <c r="E91" s="22">
        <v>32.314</v>
      </c>
      <c r="F91" s="22"/>
      <c r="G91" s="22"/>
      <c r="H91" s="22"/>
      <c r="I91" s="22"/>
      <c r="J91" s="22"/>
      <c r="K91" s="22"/>
      <c r="L91" s="22"/>
      <c r="M91" s="22"/>
      <c r="N91" s="22"/>
    </row>
    <row r="92" spans="1:14" s="19" customFormat="1" ht="32">
      <c r="A92" s="681"/>
      <c r="B92" s="2" t="s">
        <v>18</v>
      </c>
      <c r="C92" s="2" t="s">
        <v>195</v>
      </c>
      <c r="D92" s="3">
        <f t="shared" si="1"/>
        <v>7.2</v>
      </c>
      <c r="E92" s="22">
        <v>7.2</v>
      </c>
      <c r="F92" s="22"/>
      <c r="G92" s="22"/>
      <c r="H92" s="22"/>
      <c r="I92" s="22"/>
      <c r="J92" s="22"/>
      <c r="K92" s="22"/>
      <c r="L92" s="22"/>
      <c r="M92" s="22"/>
      <c r="N92" s="22"/>
    </row>
    <row r="93" spans="1:14" s="19" customFormat="1" ht="16">
      <c r="A93" s="681"/>
      <c r="B93" s="2" t="s">
        <v>18</v>
      </c>
      <c r="C93" s="2" t="s">
        <v>196</v>
      </c>
      <c r="D93" s="3">
        <f t="shared" si="1"/>
        <v>25</v>
      </c>
      <c r="E93" s="22">
        <v>25</v>
      </c>
      <c r="F93" s="22"/>
      <c r="G93" s="22"/>
      <c r="H93" s="22"/>
      <c r="I93" s="22"/>
      <c r="J93" s="22"/>
      <c r="K93" s="22"/>
      <c r="L93" s="22"/>
      <c r="M93" s="22"/>
      <c r="N93" s="22"/>
    </row>
    <row r="94" spans="1:14" s="19" customFormat="1" ht="32">
      <c r="A94" s="681"/>
      <c r="B94" s="2" t="s">
        <v>18</v>
      </c>
      <c r="C94" s="2" t="s">
        <v>197</v>
      </c>
      <c r="D94" s="3">
        <f t="shared" si="1"/>
        <v>1.7999999999999998</v>
      </c>
      <c r="E94" s="22"/>
      <c r="F94" s="22">
        <v>0.2</v>
      </c>
      <c r="G94" s="22">
        <v>0.2</v>
      </c>
      <c r="H94" s="22">
        <v>0.2</v>
      </c>
      <c r="I94" s="22">
        <v>0.2</v>
      </c>
      <c r="J94" s="22">
        <v>0.2</v>
      </c>
      <c r="K94" s="22">
        <v>0.2</v>
      </c>
      <c r="L94" s="22">
        <v>0.2</v>
      </c>
      <c r="M94" s="22">
        <v>0.2</v>
      </c>
      <c r="N94" s="22">
        <v>0.2</v>
      </c>
    </row>
    <row r="95" spans="1:14" s="19" customFormat="1" ht="48">
      <c r="A95" s="681"/>
      <c r="B95" s="2" t="s">
        <v>18</v>
      </c>
      <c r="C95" s="2" t="s">
        <v>198</v>
      </c>
      <c r="D95" s="3">
        <f t="shared" si="1"/>
        <v>0.44999999999999996</v>
      </c>
      <c r="E95" s="22"/>
      <c r="F95" s="22">
        <v>0.05</v>
      </c>
      <c r="G95" s="22">
        <v>0.05</v>
      </c>
      <c r="H95" s="22">
        <v>0.05</v>
      </c>
      <c r="I95" s="22">
        <v>0.05</v>
      </c>
      <c r="J95" s="22">
        <v>0.05</v>
      </c>
      <c r="K95" s="22">
        <v>0.05</v>
      </c>
      <c r="L95" s="22">
        <v>0.05</v>
      </c>
      <c r="M95" s="22">
        <v>0.05</v>
      </c>
      <c r="N95" s="22">
        <v>0.05</v>
      </c>
    </row>
    <row r="96" spans="1:14" s="19" customFormat="1" ht="48">
      <c r="A96" s="681"/>
      <c r="B96" s="2" t="s">
        <v>18</v>
      </c>
      <c r="C96" s="2" t="s">
        <v>199</v>
      </c>
      <c r="D96" s="3">
        <f t="shared" si="1"/>
        <v>1.6199999999999997</v>
      </c>
      <c r="E96" s="22"/>
      <c r="F96" s="22">
        <v>0.18</v>
      </c>
      <c r="G96" s="22">
        <v>0.18</v>
      </c>
      <c r="H96" s="22">
        <v>0.18</v>
      </c>
      <c r="I96" s="22">
        <v>0.18</v>
      </c>
      <c r="J96" s="22">
        <v>0.18</v>
      </c>
      <c r="K96" s="22">
        <v>0.18</v>
      </c>
      <c r="L96" s="22">
        <v>0.18</v>
      </c>
      <c r="M96" s="22">
        <v>0.18</v>
      </c>
      <c r="N96" s="22">
        <v>0.18</v>
      </c>
    </row>
    <row r="97" spans="1:14" s="19" customFormat="1" ht="32">
      <c r="A97" s="681"/>
      <c r="B97" s="2" t="s">
        <v>18</v>
      </c>
      <c r="C97" s="2" t="s">
        <v>200</v>
      </c>
      <c r="D97" s="3">
        <f t="shared" si="1"/>
        <v>2.34</v>
      </c>
      <c r="E97" s="22"/>
      <c r="F97" s="22">
        <v>0.26</v>
      </c>
      <c r="G97" s="22">
        <v>0.26</v>
      </c>
      <c r="H97" s="22">
        <v>0.26</v>
      </c>
      <c r="I97" s="22">
        <v>0.26</v>
      </c>
      <c r="J97" s="22">
        <v>0.26</v>
      </c>
      <c r="K97" s="22">
        <v>0.26</v>
      </c>
      <c r="L97" s="22">
        <v>0.26</v>
      </c>
      <c r="M97" s="22">
        <v>0.26</v>
      </c>
      <c r="N97" s="22">
        <v>0.26</v>
      </c>
    </row>
    <row r="98" spans="1:14" s="19" customFormat="1" ht="16">
      <c r="A98" s="52">
        <v>17.3</v>
      </c>
      <c r="B98" s="604" t="s">
        <v>311</v>
      </c>
      <c r="C98" s="2" t="s">
        <v>201</v>
      </c>
      <c r="D98" s="3">
        <f t="shared" si="1"/>
        <v>6.75</v>
      </c>
      <c r="E98" s="22">
        <v>6.75</v>
      </c>
      <c r="F98" s="22"/>
      <c r="G98" s="22"/>
      <c r="H98" s="22"/>
      <c r="I98" s="22"/>
      <c r="J98" s="22"/>
      <c r="K98" s="22"/>
      <c r="L98" s="22"/>
      <c r="M98" s="22"/>
      <c r="N98" s="22"/>
    </row>
    <row r="99" spans="1:14" s="23" customFormat="1" ht="30" customHeight="1">
      <c r="A99" s="680" t="s">
        <v>17</v>
      </c>
      <c r="B99" s="680"/>
      <c r="C99" s="680"/>
      <c r="D99" s="3">
        <f t="shared" ref="D99:N99" si="2">SUM(D3:D98)-D39-D37</f>
        <v>1064.5843999999995</v>
      </c>
      <c r="E99" s="3">
        <f t="shared" si="2"/>
        <v>476.57789999999994</v>
      </c>
      <c r="F99" s="3">
        <f t="shared" si="2"/>
        <v>129.17400000000004</v>
      </c>
      <c r="G99" s="3">
        <f t="shared" si="2"/>
        <v>88.969000000000023</v>
      </c>
      <c r="H99" s="3">
        <f t="shared" si="2"/>
        <v>64.468000000000018</v>
      </c>
      <c r="I99" s="3">
        <f t="shared" si="2"/>
        <v>46.079500000000017</v>
      </c>
      <c r="J99" s="3">
        <f t="shared" si="2"/>
        <v>70.521500000000017</v>
      </c>
      <c r="K99" s="3">
        <f t="shared" si="2"/>
        <v>76.650000000000048</v>
      </c>
      <c r="L99" s="3">
        <f t="shared" si="2"/>
        <v>41.530500000000004</v>
      </c>
      <c r="M99" s="3">
        <f t="shared" si="2"/>
        <v>37.301499999999997</v>
      </c>
      <c r="N99" s="3">
        <f t="shared" si="2"/>
        <v>33.312499999999993</v>
      </c>
    </row>
    <row r="100" spans="1:14" s="17" customFormat="1" ht="26.25" customHeight="1">
      <c r="A100" s="680" t="s">
        <v>18</v>
      </c>
      <c r="B100" s="680"/>
      <c r="C100" s="680"/>
      <c r="D100" s="35">
        <f>D99-D101</f>
        <v>696.23549999999955</v>
      </c>
      <c r="E100" s="35">
        <f t="shared" ref="E100:N100" si="3">E99-E101</f>
        <v>199.21699999999998</v>
      </c>
      <c r="F100" s="35">
        <f t="shared" si="3"/>
        <v>107.18400000000003</v>
      </c>
      <c r="G100" s="35">
        <f t="shared" si="3"/>
        <v>69.703000000000017</v>
      </c>
      <c r="H100" s="35">
        <f t="shared" si="3"/>
        <v>56.422000000000018</v>
      </c>
      <c r="I100" s="35">
        <f t="shared" si="3"/>
        <v>39.76750000000002</v>
      </c>
      <c r="J100" s="35">
        <f t="shared" si="3"/>
        <v>61.76750000000002</v>
      </c>
      <c r="K100" s="35">
        <f t="shared" si="3"/>
        <v>65.19300000000004</v>
      </c>
      <c r="L100" s="35">
        <f t="shared" si="3"/>
        <v>35.773500000000006</v>
      </c>
      <c r="M100" s="35">
        <f t="shared" si="3"/>
        <v>32.233499999999999</v>
      </c>
      <c r="N100" s="35">
        <f t="shared" si="3"/>
        <v>28.974499999999992</v>
      </c>
    </row>
    <row r="101" spans="1:14" s="17" customFormat="1" ht="25" customHeight="1">
      <c r="A101" s="680" t="s">
        <v>311</v>
      </c>
      <c r="B101" s="680"/>
      <c r="C101" s="680"/>
      <c r="D101" s="35">
        <f>SUM(D28:D45)+SUM(D65:D70)+D74+D76+SUM(D78:D82)+D98</f>
        <v>368.34890000000001</v>
      </c>
      <c r="E101" s="35">
        <f t="shared" ref="E101:N101" si="4">SUM(E28:E45)+SUM(E65:E70)+E74+E76+SUM(E78:E82)+E98</f>
        <v>277.36089999999996</v>
      </c>
      <c r="F101" s="35">
        <f t="shared" si="4"/>
        <v>21.990000000000002</v>
      </c>
      <c r="G101" s="35">
        <f t="shared" si="4"/>
        <v>19.266000000000005</v>
      </c>
      <c r="H101" s="35">
        <f t="shared" si="4"/>
        <v>8.0460000000000012</v>
      </c>
      <c r="I101" s="35">
        <f t="shared" si="4"/>
        <v>6.3119999999999994</v>
      </c>
      <c r="J101" s="35">
        <f t="shared" si="4"/>
        <v>8.7539999999999996</v>
      </c>
      <c r="K101" s="35">
        <f t="shared" si="4"/>
        <v>11.457000000000001</v>
      </c>
      <c r="L101" s="35">
        <f t="shared" si="4"/>
        <v>5.7569999999999997</v>
      </c>
      <c r="M101" s="35">
        <f t="shared" si="4"/>
        <v>5.0680000000000005</v>
      </c>
      <c r="N101" s="35">
        <f t="shared" si="4"/>
        <v>4.3380000000000001</v>
      </c>
    </row>
    <row r="103" spans="1:14">
      <c r="D103" s="25">
        <f>D99-D63</f>
        <v>1062.9173999999996</v>
      </c>
    </row>
    <row r="104" spans="1:14">
      <c r="D104" s="25">
        <f>D103-D64</f>
        <v>1061.3823999999995</v>
      </c>
    </row>
    <row r="107" spans="1:14">
      <c r="D107" s="25">
        <v>1064.6199999999999</v>
      </c>
    </row>
    <row r="108" spans="1:14">
      <c r="D108" s="25">
        <f>D107-D99</f>
        <v>3.560000000038599E-2</v>
      </c>
    </row>
  </sheetData>
  <mergeCells count="12">
    <mergeCell ref="O53:O55"/>
    <mergeCell ref="A66:A69"/>
    <mergeCell ref="A91:A97"/>
    <mergeCell ref="A4:A5"/>
    <mergeCell ref="A11:A12"/>
    <mergeCell ref="A26:A27"/>
    <mergeCell ref="A31:A34"/>
    <mergeCell ref="A100:C100"/>
    <mergeCell ref="A101:C101"/>
    <mergeCell ref="A1:D1"/>
    <mergeCell ref="A99:C99"/>
    <mergeCell ref="A40:A41"/>
  </mergeCells>
  <phoneticPr fontId="25" type="noConversion"/>
  <pageMargins left="0.7" right="0.7" top="0.75" bottom="0.75" header="0.3" footer="0.3"/>
  <pageSetup paperSize="9" scale="46" fitToHeight="3" orientation="portrait" horizontalDpi="4294967292" r:id="rId1"/>
  <rowBreaks count="2" manualBreakCount="2">
    <brk id="32" max="15" man="1"/>
    <brk id="77" max="15" man="1"/>
  </row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I20"/>
  <sheetViews>
    <sheetView view="pageBreakPreview" topLeftCell="A10" zoomScale="115" zoomScaleSheetLayoutView="115" workbookViewId="0">
      <selection activeCell="J8" sqref="J8"/>
    </sheetView>
  </sheetViews>
  <sheetFormatPr baseColWidth="10" defaultColWidth="9.1640625" defaultRowHeight="15"/>
  <cols>
    <col min="1" max="1" width="11.83203125" style="133" bestFit="1" customWidth="1"/>
    <col min="2" max="2" width="10" style="133" customWidth="1"/>
    <col min="3" max="3" width="21.83203125" style="118" customWidth="1"/>
    <col min="4" max="4" width="9.83203125" style="56" customWidth="1"/>
    <col min="5" max="6" width="9.83203125" style="54" customWidth="1"/>
    <col min="7" max="7" width="40.33203125" style="54" customWidth="1"/>
    <col min="8" max="8" width="6.6640625" style="54" customWidth="1"/>
    <col min="9" max="9" width="9.1640625" style="54"/>
    <col min="10" max="16384" width="9.1640625" style="118"/>
  </cols>
  <sheetData>
    <row r="1" spans="1:9" s="138" customFormat="1" ht="15.75" customHeight="1">
      <c r="A1" s="696" t="s">
        <v>1075</v>
      </c>
      <c r="B1" s="697"/>
      <c r="C1" s="697"/>
      <c r="D1" s="697"/>
      <c r="E1" s="697"/>
      <c r="F1" s="697"/>
      <c r="G1" s="697"/>
      <c r="H1" s="137"/>
      <c r="I1" s="67"/>
    </row>
    <row r="2" spans="1:9" s="141" customFormat="1" ht="28.5" customHeight="1">
      <c r="A2" s="286" t="s">
        <v>0</v>
      </c>
      <c r="B2" s="609" t="s">
        <v>1</v>
      </c>
      <c r="C2" s="609" t="s">
        <v>2</v>
      </c>
      <c r="D2" s="139" t="s">
        <v>1127</v>
      </c>
      <c r="E2" s="69" t="s">
        <v>1133</v>
      </c>
      <c r="F2" s="69" t="s">
        <v>1134</v>
      </c>
      <c r="G2" s="69" t="s">
        <v>1131</v>
      </c>
      <c r="H2" s="140"/>
      <c r="I2" s="71"/>
    </row>
    <row r="3" spans="1:9" ht="32">
      <c r="A3" s="142" t="s">
        <v>429</v>
      </c>
      <c r="B3" s="608" t="s">
        <v>24</v>
      </c>
      <c r="C3" s="142" t="s">
        <v>1313</v>
      </c>
      <c r="D3" s="83">
        <f>SUM(E3:F3)</f>
        <v>6.4799999999999986</v>
      </c>
      <c r="E3" s="136">
        <v>6.4799999999999986</v>
      </c>
      <c r="F3" s="136">
        <v>0</v>
      </c>
      <c r="G3" s="439" t="s">
        <v>1667</v>
      </c>
    </row>
    <row r="4" spans="1:9" ht="32">
      <c r="A4" s="142" t="s">
        <v>430</v>
      </c>
      <c r="B4" s="608" t="s">
        <v>24</v>
      </c>
      <c r="C4" s="235" t="s">
        <v>431</v>
      </c>
      <c r="D4" s="83">
        <f t="shared" ref="D4:D17" si="0">SUM(E4:F4)</f>
        <v>2.16</v>
      </c>
      <c r="E4" s="136">
        <v>2.16</v>
      </c>
      <c r="F4" s="136">
        <v>0</v>
      </c>
      <c r="G4" s="439" t="s">
        <v>1668</v>
      </c>
    </row>
    <row r="5" spans="1:9" ht="32">
      <c r="A5" s="143" t="s">
        <v>432</v>
      </c>
      <c r="B5" s="608" t="s">
        <v>24</v>
      </c>
      <c r="C5" s="526" t="s">
        <v>433</v>
      </c>
      <c r="D5" s="83">
        <f t="shared" si="0"/>
        <v>0.89999999999999991</v>
      </c>
      <c r="E5" s="136">
        <v>0.89999999999999991</v>
      </c>
      <c r="F5" s="136">
        <v>0</v>
      </c>
      <c r="G5" s="439" t="s">
        <v>1669</v>
      </c>
    </row>
    <row r="6" spans="1:9" ht="32">
      <c r="A6" s="526" t="s">
        <v>422</v>
      </c>
      <c r="B6" s="608" t="s">
        <v>311</v>
      </c>
      <c r="C6" s="526" t="s">
        <v>423</v>
      </c>
      <c r="D6" s="83">
        <f t="shared" si="0"/>
        <v>5</v>
      </c>
      <c r="E6" s="136">
        <v>5</v>
      </c>
      <c r="F6" s="136">
        <v>0</v>
      </c>
      <c r="G6" s="439" t="s">
        <v>1670</v>
      </c>
    </row>
    <row r="7" spans="1:9" ht="32">
      <c r="A7" s="143" t="s">
        <v>1083</v>
      </c>
      <c r="B7" s="608" t="s">
        <v>24</v>
      </c>
      <c r="C7" s="526" t="s">
        <v>1314</v>
      </c>
      <c r="D7" s="83">
        <f t="shared" si="0"/>
        <v>11.700000000000001</v>
      </c>
      <c r="E7" s="136">
        <v>7.2000000000000011</v>
      </c>
      <c r="F7" s="136">
        <v>4.5</v>
      </c>
      <c r="G7" s="439" t="s">
        <v>1671</v>
      </c>
    </row>
    <row r="8" spans="1:9" ht="32">
      <c r="A8" s="143" t="s">
        <v>1084</v>
      </c>
      <c r="B8" s="608" t="s">
        <v>24</v>
      </c>
      <c r="C8" s="526" t="s">
        <v>1315</v>
      </c>
      <c r="D8" s="83">
        <f t="shared" si="0"/>
        <v>2.2999999999999998</v>
      </c>
      <c r="E8" s="136">
        <v>2.2999999999999998</v>
      </c>
      <c r="F8" s="136">
        <v>0</v>
      </c>
      <c r="G8" s="439" t="s">
        <v>1672</v>
      </c>
    </row>
    <row r="9" spans="1:9" ht="32">
      <c r="A9" s="142" t="s">
        <v>424</v>
      </c>
      <c r="B9" s="608" t="s">
        <v>311</v>
      </c>
      <c r="C9" s="526" t="s">
        <v>506</v>
      </c>
      <c r="D9" s="83">
        <f t="shared" si="0"/>
        <v>7</v>
      </c>
      <c r="E9" s="136">
        <v>5.5</v>
      </c>
      <c r="F9" s="136">
        <v>1.5</v>
      </c>
      <c r="G9" s="439" t="s">
        <v>1673</v>
      </c>
    </row>
    <row r="10" spans="1:9" ht="32">
      <c r="A10" s="142" t="s">
        <v>425</v>
      </c>
      <c r="B10" s="608" t="s">
        <v>24</v>
      </c>
      <c r="C10" s="526" t="s">
        <v>507</v>
      </c>
      <c r="D10" s="83">
        <f t="shared" si="0"/>
        <v>0.23</v>
      </c>
      <c r="E10" s="136">
        <v>0</v>
      </c>
      <c r="F10" s="136">
        <v>0.23</v>
      </c>
      <c r="G10" s="439" t="s">
        <v>1674</v>
      </c>
    </row>
    <row r="11" spans="1:9" ht="32">
      <c r="A11" s="142" t="s">
        <v>508</v>
      </c>
      <c r="B11" s="608" t="s">
        <v>24</v>
      </c>
      <c r="C11" s="526" t="s">
        <v>1316</v>
      </c>
      <c r="D11" s="83">
        <f t="shared" si="0"/>
        <v>2</v>
      </c>
      <c r="E11" s="136">
        <v>0</v>
      </c>
      <c r="F11" s="136">
        <v>2</v>
      </c>
      <c r="G11" s="439" t="s">
        <v>1675</v>
      </c>
    </row>
    <row r="12" spans="1:9" ht="48">
      <c r="A12" s="143" t="s">
        <v>434</v>
      </c>
      <c r="B12" s="608" t="s">
        <v>24</v>
      </c>
      <c r="C12" s="526" t="s">
        <v>1082</v>
      </c>
      <c r="D12" s="83">
        <f t="shared" si="0"/>
        <v>1.03</v>
      </c>
      <c r="E12" s="136">
        <v>0</v>
      </c>
      <c r="F12" s="136">
        <v>1.03</v>
      </c>
      <c r="G12" s="439" t="s">
        <v>1676</v>
      </c>
    </row>
    <row r="13" spans="1:9" ht="32">
      <c r="A13" s="142" t="s">
        <v>426</v>
      </c>
      <c r="B13" s="608" t="s">
        <v>24</v>
      </c>
      <c r="C13" s="143" t="s">
        <v>427</v>
      </c>
      <c r="D13" s="83">
        <f t="shared" si="0"/>
        <v>1.8</v>
      </c>
      <c r="E13" s="136">
        <v>1.8</v>
      </c>
      <c r="F13" s="136">
        <v>0</v>
      </c>
      <c r="G13" s="439" t="s">
        <v>1677</v>
      </c>
    </row>
    <row r="14" spans="1:9" ht="16">
      <c r="A14" s="143" t="s">
        <v>435</v>
      </c>
      <c r="B14" s="608" t="s">
        <v>24</v>
      </c>
      <c r="C14" s="526" t="s">
        <v>436</v>
      </c>
      <c r="D14" s="83">
        <f t="shared" si="0"/>
        <v>5.3999999999999995</v>
      </c>
      <c r="E14" s="136">
        <v>2.6999999999999997</v>
      </c>
      <c r="F14" s="136">
        <v>2.6999999999999997</v>
      </c>
      <c r="G14" s="439" t="s">
        <v>1678</v>
      </c>
    </row>
    <row r="15" spans="1:9" ht="32">
      <c r="A15" s="143" t="s">
        <v>437</v>
      </c>
      <c r="B15" s="608" t="s">
        <v>24</v>
      </c>
      <c r="C15" s="526" t="s">
        <v>1086</v>
      </c>
      <c r="D15" s="83">
        <f t="shared" si="0"/>
        <v>0.22</v>
      </c>
      <c r="E15" s="136">
        <v>0</v>
      </c>
      <c r="F15" s="136">
        <v>0.22</v>
      </c>
      <c r="G15" s="439" t="s">
        <v>1679</v>
      </c>
    </row>
    <row r="16" spans="1:9" ht="80">
      <c r="A16" s="142" t="s">
        <v>428</v>
      </c>
      <c r="B16" s="608" t="s">
        <v>24</v>
      </c>
      <c r="C16" s="526" t="s">
        <v>1087</v>
      </c>
      <c r="D16" s="83">
        <f t="shared" si="0"/>
        <v>3.1</v>
      </c>
      <c r="E16" s="136">
        <v>3.1</v>
      </c>
      <c r="F16" s="136">
        <v>0</v>
      </c>
      <c r="G16" s="439" t="s">
        <v>1680</v>
      </c>
    </row>
    <row r="17" spans="1:9" ht="144">
      <c r="A17" s="143" t="s">
        <v>438</v>
      </c>
      <c r="B17" s="608" t="s">
        <v>24</v>
      </c>
      <c r="C17" s="526" t="s">
        <v>1085</v>
      </c>
      <c r="D17" s="83">
        <f t="shared" si="0"/>
        <v>11.34</v>
      </c>
      <c r="E17" s="136">
        <v>11.34</v>
      </c>
      <c r="F17" s="136">
        <v>0</v>
      </c>
      <c r="G17" s="439" t="s">
        <v>1681</v>
      </c>
    </row>
    <row r="18" spans="1:9" s="144" customFormat="1" ht="22.5" customHeight="1">
      <c r="A18" s="704" t="s">
        <v>17</v>
      </c>
      <c r="B18" s="704"/>
      <c r="C18" s="704"/>
      <c r="D18" s="83">
        <f t="shared" ref="D18:F18" si="1">SUM(D3:D17)</f>
        <v>60.66</v>
      </c>
      <c r="E18" s="83">
        <f t="shared" si="1"/>
        <v>48.480000000000004</v>
      </c>
      <c r="F18" s="83">
        <f t="shared" si="1"/>
        <v>12.18</v>
      </c>
      <c r="G18" s="83"/>
      <c r="H18" s="67"/>
      <c r="I18" s="85"/>
    </row>
    <row r="19" spans="1:9" s="241" customFormat="1" ht="22.5" customHeight="1">
      <c r="A19" s="142"/>
      <c r="B19" s="142"/>
      <c r="C19" s="507" t="s">
        <v>24</v>
      </c>
      <c r="D19" s="83">
        <f>D18-D20</f>
        <v>48.66</v>
      </c>
      <c r="E19" s="83">
        <f t="shared" ref="E19:F19" si="2">E18-E20</f>
        <v>37.980000000000004</v>
      </c>
      <c r="F19" s="83">
        <f t="shared" si="2"/>
        <v>10.68</v>
      </c>
      <c r="G19" s="83"/>
      <c r="H19" s="80"/>
      <c r="I19" s="80"/>
    </row>
    <row r="20" spans="1:9" s="241" customFormat="1" ht="22.5" customHeight="1">
      <c r="A20" s="142"/>
      <c r="B20" s="142"/>
      <c r="C20" s="507" t="s">
        <v>311</v>
      </c>
      <c r="D20" s="83">
        <f>D9+D6</f>
        <v>12</v>
      </c>
      <c r="E20" s="83">
        <f t="shared" ref="E20:F20" si="3">E9+E6</f>
        <v>10.5</v>
      </c>
      <c r="F20" s="83">
        <f t="shared" si="3"/>
        <v>1.5</v>
      </c>
      <c r="G20" s="83"/>
      <c r="H20" s="80"/>
      <c r="I20" s="80"/>
    </row>
  </sheetData>
  <mergeCells count="2">
    <mergeCell ref="A18:C18"/>
    <mergeCell ref="A1:G1"/>
  </mergeCells>
  <pageMargins left="0.70866141732283472" right="0.70866141732283472" top="0.74803149606299213" bottom="0.74803149606299213" header="0.31496062992125984" footer="0.31496062992125984"/>
  <pageSetup paperSize="5" scale="74" fitToHeight="7" orientation="portrait" horizontalDpi="4294967292"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58">
    <pageSetUpPr fitToPage="1"/>
  </sheetPr>
  <dimension ref="A1:P12"/>
  <sheetViews>
    <sheetView view="pageBreakPreview" zoomScale="85" zoomScaleSheetLayoutView="85" workbookViewId="0">
      <selection activeCell="H8" sqref="H8"/>
    </sheetView>
  </sheetViews>
  <sheetFormatPr baseColWidth="10" defaultColWidth="9.1640625" defaultRowHeight="15"/>
  <cols>
    <col min="1" max="1" width="11.6640625" style="57" customWidth="1"/>
    <col min="2" max="2" width="9" style="57" bestFit="1" customWidth="1"/>
    <col min="3" max="3" width="41.6640625" style="54" customWidth="1"/>
    <col min="4" max="4" width="12.1640625" style="56" customWidth="1"/>
    <col min="5" max="6" width="12.1640625" style="54" customWidth="1"/>
    <col min="7" max="8" width="10.83203125" style="54" customWidth="1"/>
    <col min="9" max="10" width="12.1640625" style="54" customWidth="1"/>
    <col min="11" max="14" width="11" style="54" customWidth="1"/>
    <col min="15" max="15" width="6.6640625" style="54" customWidth="1"/>
    <col min="16" max="16384" width="9.1640625" style="54"/>
  </cols>
  <sheetData>
    <row r="1" spans="1:16" s="67" customFormat="1" ht="48" customHeight="1">
      <c r="A1" s="768" t="s">
        <v>1076</v>
      </c>
      <c r="B1" s="769"/>
      <c r="C1" s="769"/>
      <c r="D1" s="770"/>
      <c r="E1" s="372"/>
      <c r="F1" s="372"/>
      <c r="G1" s="372"/>
      <c r="H1" s="372"/>
      <c r="I1" s="372"/>
      <c r="J1" s="372"/>
      <c r="K1" s="372"/>
      <c r="L1" s="372"/>
      <c r="M1" s="372"/>
      <c r="N1" s="372"/>
      <c r="O1" s="373"/>
    </row>
    <row r="2" spans="1:16" s="71" customFormat="1" ht="55.5" customHeight="1">
      <c r="A2" s="374" t="s">
        <v>0</v>
      </c>
      <c r="B2" s="375" t="s">
        <v>1</v>
      </c>
      <c r="C2" s="375" t="s">
        <v>2</v>
      </c>
      <c r="D2" s="375" t="s">
        <v>1127</v>
      </c>
      <c r="E2" s="375" t="s">
        <v>3</v>
      </c>
      <c r="F2" s="375" t="s">
        <v>4</v>
      </c>
      <c r="G2" s="375" t="s">
        <v>5</v>
      </c>
      <c r="H2" s="375" t="s">
        <v>6</v>
      </c>
      <c r="I2" s="375" t="s">
        <v>7</v>
      </c>
      <c r="J2" s="375" t="s">
        <v>8</v>
      </c>
      <c r="K2" s="375" t="s">
        <v>9</v>
      </c>
      <c r="L2" s="375" t="s">
        <v>10</v>
      </c>
      <c r="M2" s="375" t="s">
        <v>11</v>
      </c>
      <c r="N2" s="375" t="s">
        <v>12</v>
      </c>
      <c r="O2" s="140"/>
    </row>
    <row r="3" spans="1:16" ht="60" customHeight="1">
      <c r="A3" s="376" t="s">
        <v>202</v>
      </c>
      <c r="B3" s="376" t="s">
        <v>311</v>
      </c>
      <c r="C3" s="377" t="s">
        <v>203</v>
      </c>
      <c r="D3" s="378">
        <f>SUM(E3:N3)</f>
        <v>0.23099999999999998</v>
      </c>
      <c r="E3" s="370"/>
      <c r="F3" s="371">
        <v>7.6499999999999999E-2</v>
      </c>
      <c r="G3" s="371"/>
      <c r="H3" s="371"/>
      <c r="I3" s="371">
        <v>0.03</v>
      </c>
      <c r="J3" s="371">
        <v>0.1245</v>
      </c>
      <c r="K3" s="371"/>
      <c r="L3" s="371"/>
      <c r="M3" s="371"/>
      <c r="N3" s="371"/>
    </row>
    <row r="4" spans="1:16" ht="60" customHeight="1">
      <c r="A4" s="376" t="s">
        <v>204</v>
      </c>
      <c r="B4" s="376" t="s">
        <v>311</v>
      </c>
      <c r="C4" s="377" t="s">
        <v>205</v>
      </c>
      <c r="D4" s="378">
        <f t="shared" ref="D4:D9" si="0">SUM(E4:N4)</f>
        <v>1.01</v>
      </c>
      <c r="E4" s="371"/>
      <c r="F4" s="371">
        <v>0.435</v>
      </c>
      <c r="G4" s="371"/>
      <c r="H4" s="371"/>
      <c r="I4" s="371"/>
      <c r="J4" s="371">
        <v>0.57499999999999996</v>
      </c>
      <c r="K4" s="371"/>
      <c r="L4" s="371"/>
      <c r="M4" s="371"/>
      <c r="N4" s="371"/>
    </row>
    <row r="5" spans="1:16" ht="60" customHeight="1">
      <c r="A5" s="376" t="s">
        <v>442</v>
      </c>
      <c r="B5" s="376" t="s">
        <v>311</v>
      </c>
      <c r="C5" s="377" t="s">
        <v>206</v>
      </c>
      <c r="D5" s="378">
        <f t="shared" si="0"/>
        <v>0.95499999999999996</v>
      </c>
      <c r="E5" s="371">
        <v>0.95499999999999996</v>
      </c>
      <c r="F5" s="371"/>
      <c r="G5" s="371"/>
      <c r="H5" s="371"/>
      <c r="I5" s="371"/>
      <c r="J5" s="371"/>
      <c r="K5" s="371"/>
      <c r="L5" s="371"/>
      <c r="M5" s="371"/>
      <c r="N5" s="371"/>
    </row>
    <row r="6" spans="1:16" ht="60" customHeight="1">
      <c r="A6" s="376" t="s">
        <v>443</v>
      </c>
      <c r="B6" s="376" t="s">
        <v>311</v>
      </c>
      <c r="C6" s="377" t="s">
        <v>207</v>
      </c>
      <c r="D6" s="378">
        <f t="shared" si="0"/>
        <v>1.74</v>
      </c>
      <c r="E6" s="371">
        <v>1.74</v>
      </c>
      <c r="F6" s="371"/>
      <c r="G6" s="371"/>
      <c r="H6" s="371"/>
      <c r="I6" s="371"/>
      <c r="J6" s="371"/>
      <c r="K6" s="371"/>
      <c r="L6" s="371"/>
      <c r="M6" s="371"/>
      <c r="N6" s="371"/>
    </row>
    <row r="7" spans="1:16" ht="60" customHeight="1">
      <c r="A7" s="376" t="s">
        <v>1002</v>
      </c>
      <c r="B7" s="376" t="s">
        <v>311</v>
      </c>
      <c r="C7" s="377" t="s">
        <v>209</v>
      </c>
      <c r="D7" s="378">
        <f t="shared" si="0"/>
        <v>0.57299999999999995</v>
      </c>
      <c r="E7" s="371">
        <v>0.57299999999999995</v>
      </c>
      <c r="F7" s="371"/>
      <c r="G7" s="371"/>
      <c r="H7" s="371"/>
      <c r="I7" s="371"/>
      <c r="J7" s="371"/>
      <c r="K7" s="371"/>
      <c r="L7" s="371"/>
      <c r="M7" s="371"/>
      <c r="N7" s="371"/>
    </row>
    <row r="8" spans="1:16" ht="60" customHeight="1">
      <c r="A8" s="376" t="s">
        <v>441</v>
      </c>
      <c r="B8" s="376" t="s">
        <v>311</v>
      </c>
      <c r="C8" s="377" t="s">
        <v>210</v>
      </c>
      <c r="D8" s="378">
        <f t="shared" si="0"/>
        <v>1.458</v>
      </c>
      <c r="E8" s="371"/>
      <c r="F8" s="371">
        <v>0.48599999999999999</v>
      </c>
      <c r="G8" s="371"/>
      <c r="H8" s="371"/>
      <c r="I8" s="371">
        <v>0.48599999999999999</v>
      </c>
      <c r="J8" s="371">
        <v>0.48599999999999999</v>
      </c>
      <c r="K8" s="371"/>
      <c r="L8" s="371"/>
      <c r="M8" s="371"/>
      <c r="N8" s="371"/>
    </row>
    <row r="9" spans="1:16" ht="60" customHeight="1">
      <c r="A9" s="376" t="s">
        <v>211</v>
      </c>
      <c r="B9" s="376" t="s">
        <v>311</v>
      </c>
      <c r="C9" s="377" t="s">
        <v>212</v>
      </c>
      <c r="D9" s="378">
        <f t="shared" si="0"/>
        <v>0.92999999999999994</v>
      </c>
      <c r="E9" s="371"/>
      <c r="F9" s="371">
        <v>0.31</v>
      </c>
      <c r="G9" s="371"/>
      <c r="H9" s="371"/>
      <c r="I9" s="371">
        <v>0.31</v>
      </c>
      <c r="J9" s="371">
        <v>0.31</v>
      </c>
      <c r="K9" s="371"/>
      <c r="L9" s="371"/>
      <c r="M9" s="371"/>
      <c r="N9" s="371"/>
    </row>
    <row r="10" spans="1:16" s="77" customFormat="1" ht="60" customHeight="1">
      <c r="A10" s="767" t="s">
        <v>17</v>
      </c>
      <c r="B10" s="767"/>
      <c r="C10" s="767"/>
      <c r="D10" s="379">
        <f>SUM(D3:D9)</f>
        <v>6.8970000000000002</v>
      </c>
      <c r="E10" s="379">
        <f t="shared" ref="E10:N10" si="1">SUM(E3:E9)</f>
        <v>3.2679999999999998</v>
      </c>
      <c r="F10" s="379">
        <f t="shared" si="1"/>
        <v>1.3074999999999999</v>
      </c>
      <c r="G10" s="379">
        <f t="shared" si="1"/>
        <v>0</v>
      </c>
      <c r="H10" s="379">
        <f t="shared" si="1"/>
        <v>0</v>
      </c>
      <c r="I10" s="379">
        <f t="shared" si="1"/>
        <v>0.82600000000000007</v>
      </c>
      <c r="J10" s="379">
        <f t="shared" si="1"/>
        <v>1.4955000000000001</v>
      </c>
      <c r="K10" s="379">
        <f t="shared" si="1"/>
        <v>0</v>
      </c>
      <c r="L10" s="379">
        <f t="shared" si="1"/>
        <v>0</v>
      </c>
      <c r="M10" s="379">
        <f t="shared" si="1"/>
        <v>0</v>
      </c>
      <c r="N10" s="379">
        <f t="shared" si="1"/>
        <v>0</v>
      </c>
      <c r="O10" s="67"/>
      <c r="P10" s="85"/>
    </row>
    <row r="11" spans="1:16" s="59" customFormat="1">
      <c r="A11" s="57"/>
      <c r="B11" s="57"/>
      <c r="C11" s="54"/>
      <c r="D11" s="55"/>
    </row>
    <row r="12" spans="1:16" s="59" customFormat="1">
      <c r="A12" s="57"/>
      <c r="B12" s="57"/>
      <c r="C12" s="54"/>
      <c r="D12" s="55"/>
    </row>
  </sheetData>
  <mergeCells count="2">
    <mergeCell ref="A10:C10"/>
    <mergeCell ref="A1:D1"/>
  </mergeCells>
  <pageMargins left="0.7" right="0.7" top="0.75" bottom="0.75" header="0.3" footer="0.3"/>
  <pageSetup paperSize="9" scale="43" fitToHeight="3"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59">
    <pageSetUpPr fitToPage="1"/>
  </sheetPr>
  <dimension ref="A1:I12"/>
  <sheetViews>
    <sheetView view="pageBreakPreview" zoomScale="85" zoomScaleSheetLayoutView="85" workbookViewId="0">
      <selection activeCell="J8" sqref="J8"/>
    </sheetView>
  </sheetViews>
  <sheetFormatPr baseColWidth="10" defaultColWidth="9.1640625" defaultRowHeight="15"/>
  <cols>
    <col min="1" max="1" width="8.6640625" style="57" bestFit="1" customWidth="1"/>
    <col min="2" max="2" width="8.5" style="57" bestFit="1" customWidth="1"/>
    <col min="3" max="3" width="24" style="54" customWidth="1"/>
    <col min="4" max="4" width="9.83203125" style="56" customWidth="1"/>
    <col min="5" max="6" width="9.83203125" style="54" customWidth="1"/>
    <col min="7" max="7" width="40.83203125" style="54" customWidth="1"/>
    <col min="8" max="8" width="6.6640625" style="54" customWidth="1"/>
    <col min="9" max="16384" width="9.1640625" style="54"/>
  </cols>
  <sheetData>
    <row r="1" spans="1:9" s="67" customFormat="1" ht="48" customHeight="1">
      <c r="A1" s="771" t="s">
        <v>1076</v>
      </c>
      <c r="B1" s="772"/>
      <c r="C1" s="772"/>
      <c r="D1" s="772"/>
      <c r="E1" s="772"/>
      <c r="F1" s="772"/>
      <c r="G1" s="773"/>
      <c r="H1" s="373"/>
    </row>
    <row r="2" spans="1:9" s="71" customFormat="1" ht="55.5" customHeight="1">
      <c r="A2" s="576" t="s">
        <v>0</v>
      </c>
      <c r="B2" s="517" t="s">
        <v>1</v>
      </c>
      <c r="C2" s="517" t="s">
        <v>2</v>
      </c>
      <c r="D2" s="517" t="s">
        <v>1127</v>
      </c>
      <c r="E2" s="517" t="s">
        <v>1133</v>
      </c>
      <c r="F2" s="517" t="s">
        <v>1134</v>
      </c>
      <c r="G2" s="517" t="s">
        <v>1131</v>
      </c>
      <c r="H2" s="140"/>
    </row>
    <row r="3" spans="1:9" ht="48">
      <c r="A3" s="81" t="s">
        <v>202</v>
      </c>
      <c r="B3" s="81" t="s">
        <v>311</v>
      </c>
      <c r="C3" s="82" t="s">
        <v>203</v>
      </c>
      <c r="D3" s="573">
        <f>SUM(E3:F3)</f>
        <v>0.22999999999999998</v>
      </c>
      <c r="E3" s="574">
        <v>0.184</v>
      </c>
      <c r="F3" s="575">
        <v>4.5999999999999999E-2</v>
      </c>
      <c r="G3" s="60" t="s">
        <v>1450</v>
      </c>
    </row>
    <row r="4" spans="1:9" ht="96">
      <c r="A4" s="81" t="s">
        <v>204</v>
      </c>
      <c r="B4" s="81" t="s">
        <v>311</v>
      </c>
      <c r="C4" s="82" t="s">
        <v>205</v>
      </c>
      <c r="D4" s="573">
        <f t="shared" ref="D4:D9" si="0">SUM(E4:F4)</f>
        <v>1.01</v>
      </c>
      <c r="E4" s="575">
        <v>0.80800000000000005</v>
      </c>
      <c r="F4" s="575">
        <v>0.20200000000000001</v>
      </c>
      <c r="G4" s="439" t="s">
        <v>1451</v>
      </c>
    </row>
    <row r="5" spans="1:9" ht="128">
      <c r="A5" s="81" t="s">
        <v>442</v>
      </c>
      <c r="B5" s="81" t="s">
        <v>311</v>
      </c>
      <c r="C5" s="82" t="s">
        <v>206</v>
      </c>
      <c r="D5" s="573">
        <f t="shared" si="0"/>
        <v>0.96</v>
      </c>
      <c r="E5" s="575">
        <v>0.76800000000000002</v>
      </c>
      <c r="F5" s="575">
        <v>0.192</v>
      </c>
      <c r="G5" s="439" t="s">
        <v>1452</v>
      </c>
    </row>
    <row r="6" spans="1:9" ht="96">
      <c r="A6" s="81" t="s">
        <v>443</v>
      </c>
      <c r="B6" s="81" t="s">
        <v>311</v>
      </c>
      <c r="C6" s="82" t="s">
        <v>207</v>
      </c>
      <c r="D6" s="573">
        <f t="shared" si="0"/>
        <v>1.7399999999999998</v>
      </c>
      <c r="E6" s="575">
        <v>1.3919999999999999</v>
      </c>
      <c r="F6" s="575">
        <v>0.34799999999999998</v>
      </c>
      <c r="G6" s="439" t="s">
        <v>1453</v>
      </c>
    </row>
    <row r="7" spans="1:9" ht="48">
      <c r="A7" s="81" t="s">
        <v>1002</v>
      </c>
      <c r="B7" s="81" t="s">
        <v>311</v>
      </c>
      <c r="C7" s="82" t="s">
        <v>209</v>
      </c>
      <c r="D7" s="573">
        <f t="shared" si="0"/>
        <v>0.57000000000000006</v>
      </c>
      <c r="E7" s="575">
        <v>0.45600000000000002</v>
      </c>
      <c r="F7" s="575">
        <v>0.114</v>
      </c>
      <c r="G7" s="439" t="s">
        <v>1454</v>
      </c>
    </row>
    <row r="8" spans="1:9" ht="48">
      <c r="A8" s="81" t="s">
        <v>441</v>
      </c>
      <c r="B8" s="81" t="s">
        <v>311</v>
      </c>
      <c r="C8" s="82" t="s">
        <v>210</v>
      </c>
      <c r="D8" s="573">
        <f t="shared" si="0"/>
        <v>1.46</v>
      </c>
      <c r="E8" s="575">
        <v>1.1679999999999999</v>
      </c>
      <c r="F8" s="575">
        <v>0.29199999999999998</v>
      </c>
      <c r="G8" s="439" t="s">
        <v>1682</v>
      </c>
    </row>
    <row r="9" spans="1:9" ht="28.5" customHeight="1">
      <c r="A9" s="81" t="s">
        <v>211</v>
      </c>
      <c r="B9" s="81" t="s">
        <v>311</v>
      </c>
      <c r="C9" s="82" t="s">
        <v>212</v>
      </c>
      <c r="D9" s="573">
        <f t="shared" si="0"/>
        <v>0.92999999999999994</v>
      </c>
      <c r="E9" s="575">
        <v>0.74399999999999999</v>
      </c>
      <c r="F9" s="575">
        <v>0.186</v>
      </c>
      <c r="G9" s="439" t="s">
        <v>1455</v>
      </c>
    </row>
    <row r="10" spans="1:9" s="77" customFormat="1" ht="60" customHeight="1">
      <c r="A10" s="767" t="s">
        <v>17</v>
      </c>
      <c r="B10" s="767"/>
      <c r="C10" s="767"/>
      <c r="D10" s="379">
        <f>SUM(D3:D9)</f>
        <v>6.8999999999999995</v>
      </c>
      <c r="E10" s="379">
        <f t="shared" ref="E10:F10" si="1">SUM(E3:E9)</f>
        <v>5.52</v>
      </c>
      <c r="F10" s="379">
        <f t="shared" si="1"/>
        <v>1.38</v>
      </c>
      <c r="G10" s="572"/>
      <c r="H10" s="67"/>
      <c r="I10" s="85"/>
    </row>
    <row r="11" spans="1:9" s="59" customFormat="1">
      <c r="A11" s="57"/>
      <c r="B11" s="57"/>
      <c r="C11" s="54"/>
      <c r="D11" s="55"/>
    </row>
    <row r="12" spans="1:9" s="59" customFormat="1">
      <c r="A12" s="57"/>
      <c r="B12" s="57"/>
      <c r="C12" s="54"/>
      <c r="D12" s="55"/>
    </row>
  </sheetData>
  <mergeCells count="2">
    <mergeCell ref="A10:C10"/>
    <mergeCell ref="A1:G1"/>
  </mergeCells>
  <pageMargins left="0.7" right="0.7" top="0.75" bottom="0.75" header="0.3" footer="0.3"/>
  <pageSetup paperSize="5" scale="76" fitToHeight="7"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0"/>
  <dimension ref="A1:N11"/>
  <sheetViews>
    <sheetView zoomScale="125" workbookViewId="0">
      <selection activeCell="F13" sqref="F13"/>
    </sheetView>
  </sheetViews>
  <sheetFormatPr baseColWidth="10" defaultColWidth="8.83203125" defaultRowHeight="15"/>
  <cols>
    <col min="1" max="1" width="11.5" style="145" customWidth="1"/>
    <col min="2" max="2" width="14" style="145" customWidth="1"/>
    <col min="3" max="3" width="27.1640625" style="145" customWidth="1"/>
    <col min="4" max="4" width="12.5" style="145" customWidth="1"/>
    <col min="5" max="14" width="11.6640625" style="145" customWidth="1"/>
    <col min="15" max="15" width="11.5" style="145" customWidth="1"/>
    <col min="16" max="16" width="9" style="145" customWidth="1"/>
    <col min="17" max="17" width="13.6640625" style="145" customWidth="1"/>
    <col min="18" max="18" width="17.5" style="145" customWidth="1"/>
    <col min="19" max="19" width="23.83203125" style="145" customWidth="1"/>
    <col min="20" max="16384" width="8.83203125" style="145"/>
  </cols>
  <sheetData>
    <row r="1" spans="1:14" ht="40" customHeight="1">
      <c r="A1" s="775" t="s">
        <v>1077</v>
      </c>
      <c r="B1" s="776"/>
      <c r="C1" s="776"/>
      <c r="D1" s="777"/>
      <c r="E1" s="381"/>
      <c r="F1" s="381"/>
      <c r="G1" s="381"/>
      <c r="H1" s="381"/>
      <c r="I1" s="381"/>
      <c r="J1" s="381"/>
      <c r="K1" s="381"/>
      <c r="L1" s="381"/>
      <c r="M1" s="381"/>
      <c r="N1" s="381"/>
    </row>
    <row r="2" spans="1:14" ht="34">
      <c r="A2" s="382" t="s">
        <v>0</v>
      </c>
      <c r="B2" s="382" t="s">
        <v>1</v>
      </c>
      <c r="C2" s="382" t="s">
        <v>2</v>
      </c>
      <c r="D2" s="383" t="s">
        <v>1127</v>
      </c>
      <c r="E2" s="383" t="s">
        <v>3</v>
      </c>
      <c r="F2" s="383" t="s">
        <v>4</v>
      </c>
      <c r="G2" s="383" t="s">
        <v>5</v>
      </c>
      <c r="H2" s="383" t="s">
        <v>6</v>
      </c>
      <c r="I2" s="383" t="s">
        <v>7</v>
      </c>
      <c r="J2" s="383" t="s">
        <v>8</v>
      </c>
      <c r="K2" s="383" t="s">
        <v>9</v>
      </c>
      <c r="L2" s="383" t="s">
        <v>10</v>
      </c>
      <c r="M2" s="383" t="s">
        <v>11</v>
      </c>
      <c r="N2" s="383" t="s">
        <v>12</v>
      </c>
    </row>
    <row r="3" spans="1:14" ht="17">
      <c r="A3" s="384" t="s">
        <v>446</v>
      </c>
      <c r="B3" s="385" t="s">
        <v>311</v>
      </c>
      <c r="C3" s="386" t="s">
        <v>336</v>
      </c>
      <c r="D3" s="387">
        <f>SUM(E3:N3)</f>
        <v>9.6</v>
      </c>
      <c r="E3" s="406">
        <v>9.6</v>
      </c>
      <c r="F3" s="405">
        <v>0</v>
      </c>
      <c r="G3" s="405">
        <v>0</v>
      </c>
      <c r="H3" s="405">
        <v>0</v>
      </c>
      <c r="I3" s="405">
        <v>0</v>
      </c>
      <c r="J3" s="405">
        <v>0</v>
      </c>
      <c r="K3" s="405">
        <v>0</v>
      </c>
      <c r="L3" s="405">
        <v>0</v>
      </c>
      <c r="M3" s="405">
        <v>0</v>
      </c>
      <c r="N3" s="405">
        <v>0</v>
      </c>
    </row>
    <row r="4" spans="1:14" ht="17">
      <c r="A4" s="384" t="s">
        <v>338</v>
      </c>
      <c r="B4" s="385" t="s">
        <v>311</v>
      </c>
      <c r="C4" s="386" t="s">
        <v>339</v>
      </c>
      <c r="D4" s="600">
        <f t="shared" ref="D4:D6" si="0">SUM(E4:N4)</f>
        <v>4.04</v>
      </c>
      <c r="E4" s="406">
        <v>1.36</v>
      </c>
      <c r="F4" s="405">
        <v>0.24</v>
      </c>
      <c r="G4" s="405">
        <v>0.24</v>
      </c>
      <c r="H4" s="405">
        <v>0.44</v>
      </c>
      <c r="I4" s="405">
        <v>0.44</v>
      </c>
      <c r="J4" s="405">
        <v>0</v>
      </c>
      <c r="K4" s="405">
        <v>0.44</v>
      </c>
      <c r="L4" s="405">
        <v>0.44</v>
      </c>
      <c r="M4" s="405">
        <v>0</v>
      </c>
      <c r="N4" s="405">
        <v>0.44</v>
      </c>
    </row>
    <row r="5" spans="1:14" ht="17">
      <c r="A5" s="384" t="s">
        <v>1002</v>
      </c>
      <c r="B5" s="385" t="s">
        <v>311</v>
      </c>
      <c r="C5" s="386" t="s">
        <v>326</v>
      </c>
      <c r="D5" s="600">
        <f t="shared" si="0"/>
        <v>0.5</v>
      </c>
      <c r="E5" s="406">
        <v>0.5</v>
      </c>
      <c r="F5" s="405">
        <v>0</v>
      </c>
      <c r="G5" s="405">
        <v>0</v>
      </c>
      <c r="H5" s="405">
        <v>0</v>
      </c>
      <c r="I5" s="405">
        <v>0</v>
      </c>
      <c r="J5" s="405">
        <v>0</v>
      </c>
      <c r="K5" s="405">
        <v>0</v>
      </c>
      <c r="L5" s="405">
        <v>0</v>
      </c>
      <c r="M5" s="405">
        <v>0</v>
      </c>
      <c r="N5" s="405">
        <v>0</v>
      </c>
    </row>
    <row r="6" spans="1:14" ht="34">
      <c r="A6" s="384" t="s">
        <v>329</v>
      </c>
      <c r="B6" s="385" t="s">
        <v>311</v>
      </c>
      <c r="C6" s="386" t="s">
        <v>340</v>
      </c>
      <c r="D6" s="600">
        <f t="shared" si="0"/>
        <v>1.51</v>
      </c>
      <c r="E6" s="406">
        <v>1.51</v>
      </c>
      <c r="F6" s="405">
        <v>0</v>
      </c>
      <c r="G6" s="405">
        <v>0</v>
      </c>
      <c r="H6" s="405">
        <v>0</v>
      </c>
      <c r="I6" s="405">
        <v>0</v>
      </c>
      <c r="J6" s="405">
        <v>0</v>
      </c>
      <c r="K6" s="405">
        <v>0</v>
      </c>
      <c r="L6" s="405">
        <v>0</v>
      </c>
      <c r="M6" s="405">
        <v>0</v>
      </c>
      <c r="N6" s="405">
        <v>0</v>
      </c>
    </row>
    <row r="7" spans="1:14" s="148" customFormat="1" ht="16">
      <c r="A7" s="774" t="s">
        <v>341</v>
      </c>
      <c r="B7" s="774"/>
      <c r="C7" s="774"/>
      <c r="D7" s="388">
        <f t="shared" ref="D7:N7" si="1">SUM(D3:D6)</f>
        <v>15.65</v>
      </c>
      <c r="E7" s="388">
        <f t="shared" si="1"/>
        <v>12.969999999999999</v>
      </c>
      <c r="F7" s="388">
        <f t="shared" si="1"/>
        <v>0.24</v>
      </c>
      <c r="G7" s="388">
        <f t="shared" si="1"/>
        <v>0.24</v>
      </c>
      <c r="H7" s="388">
        <f t="shared" si="1"/>
        <v>0.44</v>
      </c>
      <c r="I7" s="388">
        <f t="shared" si="1"/>
        <v>0.44</v>
      </c>
      <c r="J7" s="388">
        <f t="shared" si="1"/>
        <v>0</v>
      </c>
      <c r="K7" s="388">
        <f t="shared" si="1"/>
        <v>0.44</v>
      </c>
      <c r="L7" s="388">
        <f t="shared" si="1"/>
        <v>0.44</v>
      </c>
      <c r="M7" s="388">
        <f t="shared" si="1"/>
        <v>0</v>
      </c>
      <c r="N7" s="388">
        <f t="shared" si="1"/>
        <v>0.44</v>
      </c>
    </row>
    <row r="8" spans="1:14" ht="24" customHeight="1"/>
    <row r="11" spans="1:14">
      <c r="E11" s="380"/>
    </row>
  </sheetData>
  <mergeCells count="2">
    <mergeCell ref="A7:C7"/>
    <mergeCell ref="A1:D1"/>
  </mergeCells>
  <pageMargins left="0.7" right="0.7" top="0.75" bottom="0.75" header="0.3" footer="0.3"/>
  <pageSetup paperSize="9" orientation="portrait" horizontalDpi="0" verticalDpi="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1">
    <pageSetUpPr fitToPage="1"/>
  </sheetPr>
  <dimension ref="A1:G11"/>
  <sheetViews>
    <sheetView view="pageBreakPreview" zoomScale="85" zoomScaleNormal="100" zoomScaleSheetLayoutView="85" workbookViewId="0">
      <selection activeCell="J8" sqref="J8"/>
    </sheetView>
  </sheetViews>
  <sheetFormatPr baseColWidth="10" defaultColWidth="8.83203125" defaultRowHeight="15"/>
  <cols>
    <col min="1" max="1" width="11.5" style="145" customWidth="1"/>
    <col min="2" max="2" width="9.5" style="145" customWidth="1"/>
    <col min="3" max="3" width="19.83203125" style="145" customWidth="1"/>
    <col min="4" max="6" width="10.83203125" style="145" customWidth="1"/>
    <col min="7" max="7" width="25" style="497" customWidth="1"/>
    <col min="8" max="8" width="11.5" style="145" customWidth="1"/>
    <col min="9" max="9" width="9" style="145" customWidth="1"/>
    <col min="10" max="10" width="13.6640625" style="145" customWidth="1"/>
    <col min="11" max="11" width="17.5" style="145" customWidth="1"/>
    <col min="12" max="12" width="23.83203125" style="145" customWidth="1"/>
    <col min="13" max="16384" width="8.83203125" style="145"/>
  </cols>
  <sheetData>
    <row r="1" spans="1:7" ht="40" customHeight="1">
      <c r="A1" s="779" t="s">
        <v>1077</v>
      </c>
      <c r="B1" s="780"/>
      <c r="C1" s="780"/>
      <c r="D1" s="780"/>
      <c r="E1" s="780"/>
      <c r="F1" s="780"/>
      <c r="G1" s="781"/>
    </row>
    <row r="2" spans="1:7" ht="32">
      <c r="A2" s="577" t="s">
        <v>0</v>
      </c>
      <c r="B2" s="577" t="s">
        <v>1</v>
      </c>
      <c r="C2" s="577" t="s">
        <v>2</v>
      </c>
      <c r="D2" s="578" t="s">
        <v>1127</v>
      </c>
      <c r="E2" s="517" t="s">
        <v>1133</v>
      </c>
      <c r="F2" s="517" t="s">
        <v>1134</v>
      </c>
      <c r="G2" s="517" t="s">
        <v>1131</v>
      </c>
    </row>
    <row r="3" spans="1:7" ht="45">
      <c r="A3" s="579" t="s">
        <v>446</v>
      </c>
      <c r="B3" s="580" t="s">
        <v>311</v>
      </c>
      <c r="C3" s="581" t="s">
        <v>336</v>
      </c>
      <c r="D3" s="582">
        <f>SUM(E3:F3)</f>
        <v>9.6</v>
      </c>
      <c r="E3" s="583">
        <v>9.6</v>
      </c>
      <c r="F3" s="584">
        <v>0</v>
      </c>
      <c r="G3" s="586" t="s">
        <v>1683</v>
      </c>
    </row>
    <row r="4" spans="1:7" ht="255">
      <c r="A4" s="579" t="s">
        <v>338</v>
      </c>
      <c r="B4" s="580" t="s">
        <v>311</v>
      </c>
      <c r="C4" s="581" t="s">
        <v>339</v>
      </c>
      <c r="D4" s="582">
        <f t="shared" ref="D4:D6" si="0">SUM(E4:F4)</f>
        <v>4.04</v>
      </c>
      <c r="E4" s="583">
        <v>2.36</v>
      </c>
      <c r="F4" s="584">
        <v>1.68</v>
      </c>
      <c r="G4" s="586" t="s">
        <v>1684</v>
      </c>
    </row>
    <row r="5" spans="1:7" ht="60">
      <c r="A5" s="579" t="s">
        <v>1002</v>
      </c>
      <c r="B5" s="580" t="s">
        <v>311</v>
      </c>
      <c r="C5" s="581" t="s">
        <v>326</v>
      </c>
      <c r="D5" s="582">
        <f t="shared" si="0"/>
        <v>0.5</v>
      </c>
      <c r="E5" s="583">
        <v>0</v>
      </c>
      <c r="F5" s="584">
        <v>0.5</v>
      </c>
      <c r="G5" s="586" t="s">
        <v>1685</v>
      </c>
    </row>
    <row r="6" spans="1:7" ht="45">
      <c r="A6" s="579" t="s">
        <v>329</v>
      </c>
      <c r="B6" s="580" t="s">
        <v>311</v>
      </c>
      <c r="C6" s="581" t="s">
        <v>340</v>
      </c>
      <c r="D6" s="582">
        <f t="shared" si="0"/>
        <v>1.51</v>
      </c>
      <c r="E6" s="583">
        <v>1.51</v>
      </c>
      <c r="F6" s="584">
        <v>0</v>
      </c>
      <c r="G6" s="586" t="s">
        <v>1686</v>
      </c>
    </row>
    <row r="7" spans="1:7" s="148" customFormat="1" ht="37.5" customHeight="1">
      <c r="A7" s="778" t="s">
        <v>341</v>
      </c>
      <c r="B7" s="778"/>
      <c r="C7" s="778"/>
      <c r="D7" s="388">
        <f t="shared" ref="D7:F7" si="1">SUM(D3:D6)</f>
        <v>15.65</v>
      </c>
      <c r="E7" s="388">
        <f t="shared" si="1"/>
        <v>13.469999999999999</v>
      </c>
      <c r="F7" s="388">
        <f t="shared" si="1"/>
        <v>2.1799999999999997</v>
      </c>
      <c r="G7" s="587"/>
    </row>
    <row r="8" spans="1:7" ht="24" customHeight="1"/>
    <row r="11" spans="1:7">
      <c r="E11" s="380"/>
    </row>
  </sheetData>
  <mergeCells count="2">
    <mergeCell ref="A7:C7"/>
    <mergeCell ref="A1:G1"/>
  </mergeCells>
  <pageMargins left="0.7" right="0.7" top="0.75" bottom="0.75" header="0.3" footer="0.3"/>
  <pageSetup paperSize="5" scale="86" fitToHeight="0"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2"/>
  <dimension ref="A1:N16"/>
  <sheetViews>
    <sheetView workbookViewId="0">
      <selection activeCell="I20" sqref="I20"/>
    </sheetView>
  </sheetViews>
  <sheetFormatPr baseColWidth="10" defaultColWidth="8.83203125" defaultRowHeight="15"/>
  <cols>
    <col min="1" max="1" width="11.5" style="145" customWidth="1"/>
    <col min="2" max="2" width="10.1640625" style="145" customWidth="1"/>
    <col min="3" max="3" width="40.33203125" style="145" customWidth="1"/>
    <col min="4" max="4" width="13.83203125" style="145" customWidth="1"/>
    <col min="5" max="5" width="11.33203125" style="145" customWidth="1"/>
    <col min="6" max="6" width="10.1640625" style="145" customWidth="1"/>
    <col min="7" max="7" width="12.33203125" style="145" customWidth="1"/>
    <col min="8" max="8" width="10.5" style="145" customWidth="1"/>
    <col min="9" max="9" width="9.83203125" style="145" bestFit="1" customWidth="1"/>
    <col min="10" max="10" width="11" style="145" customWidth="1"/>
    <col min="11" max="11" width="12.5" style="145" customWidth="1"/>
    <col min="12" max="12" width="11" style="145" customWidth="1"/>
    <col min="13" max="13" width="8.83203125" style="145"/>
    <col min="14" max="14" width="9.5" style="145" customWidth="1"/>
    <col min="15" max="16" width="8.83203125" style="145"/>
    <col min="17" max="17" width="18.33203125" style="145" customWidth="1"/>
    <col min="18" max="18" width="13.6640625" style="145" customWidth="1"/>
    <col min="19" max="16384" width="8.83203125" style="145"/>
  </cols>
  <sheetData>
    <row r="1" spans="1:14" ht="15" customHeight="1">
      <c r="A1" s="779" t="s">
        <v>1078</v>
      </c>
      <c r="B1" s="780"/>
      <c r="C1" s="780"/>
      <c r="D1" s="781"/>
      <c r="E1" s="227"/>
      <c r="F1" s="227"/>
      <c r="G1" s="227"/>
      <c r="H1" s="227"/>
      <c r="I1" s="227"/>
      <c r="J1" s="227"/>
      <c r="K1" s="227"/>
      <c r="L1" s="227"/>
      <c r="M1" s="227"/>
      <c r="N1" s="227"/>
    </row>
    <row r="2" spans="1:14" ht="34">
      <c r="A2" s="382" t="s">
        <v>0</v>
      </c>
      <c r="B2" s="382" t="s">
        <v>1</v>
      </c>
      <c r="C2" s="382" t="s">
        <v>2</v>
      </c>
      <c r="D2" s="383" t="s">
        <v>1127</v>
      </c>
      <c r="E2" s="383" t="s">
        <v>3</v>
      </c>
      <c r="F2" s="383" t="s">
        <v>4</v>
      </c>
      <c r="G2" s="383" t="s">
        <v>5</v>
      </c>
      <c r="H2" s="383" t="s">
        <v>6</v>
      </c>
      <c r="I2" s="383" t="s">
        <v>7</v>
      </c>
      <c r="J2" s="383" t="s">
        <v>8</v>
      </c>
      <c r="K2" s="383" t="s">
        <v>9</v>
      </c>
      <c r="L2" s="383" t="s">
        <v>10</v>
      </c>
      <c r="M2" s="383" t="s">
        <v>11</v>
      </c>
      <c r="N2" s="383" t="s">
        <v>12</v>
      </c>
    </row>
    <row r="3" spans="1:14" ht="17" customHeight="1">
      <c r="A3" s="389" t="s">
        <v>317</v>
      </c>
      <c r="B3" s="385" t="s">
        <v>311</v>
      </c>
      <c r="C3" s="386" t="s">
        <v>318</v>
      </c>
      <c r="D3" s="387">
        <f t="shared" ref="D3:D6" si="0">SUM(E3:N3)</f>
        <v>6.96</v>
      </c>
      <c r="E3" s="406">
        <v>0</v>
      </c>
      <c r="F3" s="405">
        <v>0.96</v>
      </c>
      <c r="G3" s="405">
        <v>0.96</v>
      </c>
      <c r="H3" s="405">
        <v>0.96</v>
      </c>
      <c r="I3" s="405">
        <v>0.96</v>
      </c>
      <c r="J3" s="405">
        <v>0.96</v>
      </c>
      <c r="K3" s="405">
        <v>0.96</v>
      </c>
      <c r="L3" s="405">
        <v>0.96</v>
      </c>
      <c r="M3" s="405">
        <v>0.24</v>
      </c>
      <c r="N3" s="405">
        <v>0</v>
      </c>
    </row>
    <row r="4" spans="1:14" ht="17" customHeight="1">
      <c r="A4" s="389" t="s">
        <v>319</v>
      </c>
      <c r="B4" s="385" t="s">
        <v>311</v>
      </c>
      <c r="C4" s="386" t="s">
        <v>320</v>
      </c>
      <c r="D4" s="600">
        <f t="shared" si="0"/>
        <v>0.79</v>
      </c>
      <c r="E4" s="406">
        <v>0.79</v>
      </c>
      <c r="F4" s="405">
        <v>0</v>
      </c>
      <c r="G4" s="405">
        <v>0</v>
      </c>
      <c r="H4" s="405">
        <v>0</v>
      </c>
      <c r="I4" s="405">
        <v>0</v>
      </c>
      <c r="J4" s="405">
        <v>0</v>
      </c>
      <c r="K4" s="405">
        <v>0</v>
      </c>
      <c r="L4" s="405">
        <v>0</v>
      </c>
      <c r="M4" s="405">
        <v>0</v>
      </c>
      <c r="N4" s="405">
        <v>0</v>
      </c>
    </row>
    <row r="5" spans="1:14" ht="17" customHeight="1">
      <c r="A5" s="389" t="s">
        <v>444</v>
      </c>
      <c r="B5" s="385" t="s">
        <v>311</v>
      </c>
      <c r="C5" s="386" t="s">
        <v>321</v>
      </c>
      <c r="D5" s="600">
        <f t="shared" si="0"/>
        <v>2.06</v>
      </c>
      <c r="E5" s="406">
        <v>2.06</v>
      </c>
      <c r="F5" s="405">
        <v>0</v>
      </c>
      <c r="G5" s="405">
        <v>0</v>
      </c>
      <c r="H5" s="405">
        <v>0</v>
      </c>
      <c r="I5" s="405">
        <v>0</v>
      </c>
      <c r="J5" s="405">
        <v>0</v>
      </c>
      <c r="K5" s="405">
        <v>0</v>
      </c>
      <c r="L5" s="405">
        <v>0</v>
      </c>
      <c r="M5" s="405">
        <v>0</v>
      </c>
      <c r="N5" s="405">
        <v>0</v>
      </c>
    </row>
    <row r="6" spans="1:14" ht="18.75" customHeight="1">
      <c r="A6" s="389" t="s">
        <v>322</v>
      </c>
      <c r="B6" s="385" t="s">
        <v>311</v>
      </c>
      <c r="C6" s="386" t="s">
        <v>323</v>
      </c>
      <c r="D6" s="600">
        <f t="shared" si="0"/>
        <v>8.84</v>
      </c>
      <c r="E6" s="406">
        <v>8.84</v>
      </c>
      <c r="F6" s="405">
        <v>0</v>
      </c>
      <c r="G6" s="405">
        <v>0</v>
      </c>
      <c r="H6" s="405">
        <v>0</v>
      </c>
      <c r="I6" s="405">
        <v>0</v>
      </c>
      <c r="J6" s="405">
        <v>0</v>
      </c>
      <c r="K6" s="405">
        <v>0</v>
      </c>
      <c r="L6" s="405">
        <v>0</v>
      </c>
      <c r="M6" s="405">
        <v>0</v>
      </c>
      <c r="N6" s="405">
        <v>0</v>
      </c>
    </row>
    <row r="7" spans="1:14" ht="17">
      <c r="A7" s="785" t="s">
        <v>324</v>
      </c>
      <c r="B7" s="788" t="s">
        <v>311</v>
      </c>
      <c r="C7" s="386" t="s">
        <v>631</v>
      </c>
      <c r="D7" s="786">
        <f>SUM(E7:N8)</f>
        <v>2.4</v>
      </c>
      <c r="E7" s="787">
        <v>2.4</v>
      </c>
      <c r="F7" s="784">
        <v>0</v>
      </c>
      <c r="G7" s="782">
        <v>0</v>
      </c>
      <c r="H7" s="782">
        <v>0</v>
      </c>
      <c r="I7" s="782">
        <v>0</v>
      </c>
      <c r="J7" s="782">
        <v>0</v>
      </c>
      <c r="K7" s="782">
        <v>0</v>
      </c>
      <c r="L7" s="782">
        <v>0</v>
      </c>
      <c r="M7" s="782">
        <v>0</v>
      </c>
      <c r="N7" s="782">
        <v>0</v>
      </c>
    </row>
    <row r="8" spans="1:14" ht="17">
      <c r="A8" s="785"/>
      <c r="B8" s="788"/>
      <c r="C8" s="386" t="s">
        <v>632</v>
      </c>
      <c r="D8" s="786"/>
      <c r="E8" s="787"/>
      <c r="F8" s="784"/>
      <c r="G8" s="783"/>
      <c r="H8" s="783"/>
      <c r="I8" s="783"/>
      <c r="J8" s="783"/>
      <c r="K8" s="783"/>
      <c r="L8" s="783"/>
      <c r="M8" s="783"/>
      <c r="N8" s="783"/>
    </row>
    <row r="9" spans="1:14" ht="17" customHeight="1">
      <c r="A9" s="389" t="s">
        <v>325</v>
      </c>
      <c r="B9" s="390" t="s">
        <v>311</v>
      </c>
      <c r="C9" s="386" t="s">
        <v>41</v>
      </c>
      <c r="D9" s="387">
        <f>SUM(E9:N9)</f>
        <v>3.33</v>
      </c>
      <c r="E9" s="406">
        <v>3.33</v>
      </c>
      <c r="F9" s="405">
        <v>0</v>
      </c>
      <c r="G9" s="405">
        <v>0</v>
      </c>
      <c r="H9" s="405">
        <v>0</v>
      </c>
      <c r="I9" s="405">
        <v>0</v>
      </c>
      <c r="J9" s="405">
        <v>0</v>
      </c>
      <c r="K9" s="405">
        <v>0</v>
      </c>
      <c r="L9" s="405">
        <v>0</v>
      </c>
      <c r="M9" s="405">
        <v>0</v>
      </c>
      <c r="N9" s="405">
        <v>0</v>
      </c>
    </row>
    <row r="10" spans="1:14" ht="15.75" customHeight="1">
      <c r="A10" s="389" t="s">
        <v>1002</v>
      </c>
      <c r="B10" s="390" t="s">
        <v>311</v>
      </c>
      <c r="C10" s="386" t="s">
        <v>326</v>
      </c>
      <c r="D10" s="600">
        <f t="shared" ref="D10:D11" si="1">SUM(E10:N10)</f>
        <v>0.5</v>
      </c>
      <c r="E10" s="406">
        <v>0.5</v>
      </c>
      <c r="F10" s="405">
        <v>0</v>
      </c>
      <c r="G10" s="405">
        <v>0</v>
      </c>
      <c r="H10" s="405">
        <v>0</v>
      </c>
      <c r="I10" s="405">
        <v>0</v>
      </c>
      <c r="J10" s="405">
        <v>0</v>
      </c>
      <c r="K10" s="405">
        <v>0</v>
      </c>
      <c r="L10" s="405">
        <v>0</v>
      </c>
      <c r="M10" s="405">
        <v>0</v>
      </c>
      <c r="N10" s="405">
        <v>0</v>
      </c>
    </row>
    <row r="11" spans="1:14" ht="17" customHeight="1">
      <c r="A11" s="389" t="s">
        <v>327</v>
      </c>
      <c r="B11" s="390" t="s">
        <v>311</v>
      </c>
      <c r="C11" s="386" t="s">
        <v>328</v>
      </c>
      <c r="D11" s="600">
        <f t="shared" si="1"/>
        <v>1.88</v>
      </c>
      <c r="E11" s="406">
        <v>1.88</v>
      </c>
      <c r="F11" s="405">
        <v>0</v>
      </c>
      <c r="G11" s="405">
        <v>0</v>
      </c>
      <c r="H11" s="405">
        <v>0</v>
      </c>
      <c r="I11" s="405">
        <v>0</v>
      </c>
      <c r="J11" s="405">
        <v>0</v>
      </c>
      <c r="K11" s="405">
        <v>0</v>
      </c>
      <c r="L11" s="405">
        <v>0</v>
      </c>
      <c r="M11" s="405">
        <v>0</v>
      </c>
      <c r="N11" s="405">
        <v>0</v>
      </c>
    </row>
    <row r="12" spans="1:14" ht="17">
      <c r="A12" s="785" t="s">
        <v>329</v>
      </c>
      <c r="B12" s="789" t="s">
        <v>311</v>
      </c>
      <c r="C12" s="386" t="s">
        <v>330</v>
      </c>
      <c r="D12" s="786">
        <f>SUM(E12:N13)</f>
        <v>2.8</v>
      </c>
      <c r="E12" s="787">
        <v>2.8</v>
      </c>
      <c r="F12" s="784">
        <v>0</v>
      </c>
      <c r="G12" s="784">
        <v>0</v>
      </c>
      <c r="H12" s="784">
        <v>0</v>
      </c>
      <c r="I12" s="784">
        <v>0</v>
      </c>
      <c r="J12" s="784">
        <v>0</v>
      </c>
      <c r="K12" s="784">
        <v>0</v>
      </c>
      <c r="L12" s="784">
        <v>0</v>
      </c>
      <c r="M12" s="784">
        <v>0</v>
      </c>
      <c r="N12" s="784">
        <v>0</v>
      </c>
    </row>
    <row r="13" spans="1:14" ht="17">
      <c r="A13" s="785"/>
      <c r="B13" s="789"/>
      <c r="C13" s="386" t="s">
        <v>331</v>
      </c>
      <c r="D13" s="786"/>
      <c r="E13" s="787"/>
      <c r="F13" s="784"/>
      <c r="G13" s="784"/>
      <c r="H13" s="784"/>
      <c r="I13" s="784"/>
      <c r="J13" s="784"/>
      <c r="K13" s="784"/>
      <c r="L13" s="784"/>
      <c r="M13" s="784"/>
      <c r="N13" s="784"/>
    </row>
    <row r="14" spans="1:14" ht="34">
      <c r="A14" s="389" t="s">
        <v>445</v>
      </c>
      <c r="B14" s="390" t="s">
        <v>311</v>
      </c>
      <c r="C14" s="386" t="s">
        <v>1698</v>
      </c>
      <c r="D14" s="387">
        <f>SUM(E14:N14)</f>
        <v>0</v>
      </c>
      <c r="E14" s="406">
        <v>0</v>
      </c>
      <c r="F14" s="405">
        <v>0</v>
      </c>
      <c r="G14" s="405">
        <v>0</v>
      </c>
      <c r="H14" s="405">
        <v>0</v>
      </c>
      <c r="I14" s="405">
        <v>0</v>
      </c>
      <c r="J14" s="405">
        <v>0</v>
      </c>
      <c r="K14" s="405">
        <v>0</v>
      </c>
      <c r="L14" s="405">
        <v>0</v>
      </c>
      <c r="M14" s="405">
        <v>0</v>
      </c>
      <c r="N14" s="405">
        <v>0</v>
      </c>
    </row>
    <row r="15" spans="1:14" ht="17">
      <c r="A15" s="389" t="s">
        <v>333</v>
      </c>
      <c r="B15" s="390" t="s">
        <v>311</v>
      </c>
      <c r="C15" s="386" t="s">
        <v>334</v>
      </c>
      <c r="D15" s="387">
        <f>SUM(E15:N15)</f>
        <v>2.6099999999999994</v>
      </c>
      <c r="E15" s="406">
        <v>0</v>
      </c>
      <c r="F15" s="405">
        <v>0.36</v>
      </c>
      <c r="G15" s="405">
        <v>0.36</v>
      </c>
      <c r="H15" s="405">
        <v>0.36</v>
      </c>
      <c r="I15" s="405">
        <v>0.36</v>
      </c>
      <c r="J15" s="405">
        <v>0.36</v>
      </c>
      <c r="K15" s="405">
        <v>0.36</v>
      </c>
      <c r="L15" s="405">
        <v>0.36</v>
      </c>
      <c r="M15" s="405">
        <v>0.09</v>
      </c>
      <c r="N15" s="405">
        <v>0</v>
      </c>
    </row>
    <row r="16" spans="1:14" s="148" customFormat="1" ht="21" customHeight="1">
      <c r="A16" s="712" t="s">
        <v>335</v>
      </c>
      <c r="B16" s="713"/>
      <c r="C16" s="714"/>
      <c r="D16" s="388">
        <f t="shared" ref="D16:N16" si="2">SUM(D3:D15)</f>
        <v>32.169999999999995</v>
      </c>
      <c r="E16" s="388">
        <f t="shared" si="2"/>
        <v>22.6</v>
      </c>
      <c r="F16" s="388">
        <f t="shared" si="2"/>
        <v>1.3199999999999998</v>
      </c>
      <c r="G16" s="388">
        <f t="shared" si="2"/>
        <v>1.3199999999999998</v>
      </c>
      <c r="H16" s="388">
        <f t="shared" si="2"/>
        <v>1.3199999999999998</v>
      </c>
      <c r="I16" s="388">
        <f t="shared" si="2"/>
        <v>1.3199999999999998</v>
      </c>
      <c r="J16" s="388">
        <f t="shared" si="2"/>
        <v>1.3199999999999998</v>
      </c>
      <c r="K16" s="388">
        <f t="shared" si="2"/>
        <v>1.3199999999999998</v>
      </c>
      <c r="L16" s="388">
        <f t="shared" si="2"/>
        <v>1.3199999999999998</v>
      </c>
      <c r="M16" s="388">
        <f t="shared" si="2"/>
        <v>0.32999999999999996</v>
      </c>
      <c r="N16" s="388">
        <f t="shared" si="2"/>
        <v>0</v>
      </c>
    </row>
  </sheetData>
  <mergeCells count="28">
    <mergeCell ref="A1:D1"/>
    <mergeCell ref="A16:C16"/>
    <mergeCell ref="H12:H13"/>
    <mergeCell ref="I12:I13"/>
    <mergeCell ref="J12:J13"/>
    <mergeCell ref="B12:B13"/>
    <mergeCell ref="K12:K13"/>
    <mergeCell ref="L12:L13"/>
    <mergeCell ref="M12:M13"/>
    <mergeCell ref="K7:K8"/>
    <mergeCell ref="L7:L8"/>
    <mergeCell ref="M7:M8"/>
    <mergeCell ref="N7:N8"/>
    <mergeCell ref="G12:G13"/>
    <mergeCell ref="A12:A13"/>
    <mergeCell ref="G7:G8"/>
    <mergeCell ref="H7:H8"/>
    <mergeCell ref="I7:I8"/>
    <mergeCell ref="J7:J8"/>
    <mergeCell ref="N12:N13"/>
    <mergeCell ref="D12:D13"/>
    <mergeCell ref="E12:E13"/>
    <mergeCell ref="F12:F13"/>
    <mergeCell ref="A7:A8"/>
    <mergeCell ref="B7:B8"/>
    <mergeCell ref="D7:D8"/>
    <mergeCell ref="E7:E8"/>
    <mergeCell ref="F7:F8"/>
  </mergeCells>
  <pageMargins left="0.7" right="0.7" top="0.75" bottom="0.75" header="0.3" footer="0.3"/>
  <pageSetup orientation="portrait" horizontalDpi="0" verticalDpi="0"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3">
    <pageSetUpPr fitToPage="1"/>
  </sheetPr>
  <dimension ref="A1:H16"/>
  <sheetViews>
    <sheetView view="pageBreakPreview" zoomScaleNormal="125" zoomScaleSheetLayoutView="100" workbookViewId="0">
      <selection activeCell="J8" sqref="J8"/>
    </sheetView>
  </sheetViews>
  <sheetFormatPr baseColWidth="10" defaultColWidth="8.83203125" defaultRowHeight="15"/>
  <cols>
    <col min="1" max="1" width="11" style="145" bestFit="1" customWidth="1"/>
    <col min="2" max="2" width="7.83203125" style="145" bestFit="1" customWidth="1"/>
    <col min="3" max="3" width="22.6640625" style="588" customWidth="1"/>
    <col min="4" max="6" width="10.1640625" style="145" customWidth="1"/>
    <col min="7" max="7" width="40.6640625" style="497" customWidth="1"/>
    <col min="8" max="9" width="8.83203125" style="145"/>
    <col min="10" max="10" width="18.33203125" style="145" customWidth="1"/>
    <col min="11" max="11" width="13.6640625" style="145" customWidth="1"/>
    <col min="12" max="16384" width="8.83203125" style="145"/>
  </cols>
  <sheetData>
    <row r="1" spans="1:8" ht="27" customHeight="1">
      <c r="A1" s="790" t="s">
        <v>1078</v>
      </c>
      <c r="B1" s="791"/>
      <c r="C1" s="791"/>
      <c r="D1" s="791"/>
      <c r="E1" s="791"/>
      <c r="F1" s="791"/>
      <c r="G1" s="792"/>
    </row>
    <row r="2" spans="1:8" ht="64">
      <c r="A2" s="577" t="s">
        <v>0</v>
      </c>
      <c r="B2" s="577" t="s">
        <v>1</v>
      </c>
      <c r="C2" s="577" t="s">
        <v>2</v>
      </c>
      <c r="D2" s="578" t="s">
        <v>1127</v>
      </c>
      <c r="E2" s="517" t="s">
        <v>1133</v>
      </c>
      <c r="F2" s="517" t="s">
        <v>1134</v>
      </c>
      <c r="G2" s="517" t="s">
        <v>1131</v>
      </c>
      <c r="H2" s="588"/>
    </row>
    <row r="3" spans="1:8" ht="120">
      <c r="A3" s="579" t="s">
        <v>317</v>
      </c>
      <c r="B3" s="580" t="s">
        <v>311</v>
      </c>
      <c r="C3" s="581" t="s">
        <v>318</v>
      </c>
      <c r="D3" s="582">
        <f>SUM(E3:F3)</f>
        <v>6.9599999999999991</v>
      </c>
      <c r="E3" s="583">
        <v>2.61</v>
      </c>
      <c r="F3" s="585">
        <v>4.3499999999999996</v>
      </c>
      <c r="G3" s="586" t="s">
        <v>1687</v>
      </c>
      <c r="H3" s="588"/>
    </row>
    <row r="4" spans="1:8" ht="30">
      <c r="A4" s="579" t="s">
        <v>319</v>
      </c>
      <c r="B4" s="580" t="s">
        <v>311</v>
      </c>
      <c r="C4" s="581" t="s">
        <v>320</v>
      </c>
      <c r="D4" s="582">
        <f t="shared" ref="D4:D6" si="0">SUM(E4:F4)</f>
        <v>0.79</v>
      </c>
      <c r="E4" s="583">
        <v>0.79</v>
      </c>
      <c r="F4" s="585">
        <v>0</v>
      </c>
      <c r="G4" s="586" t="s">
        <v>1688</v>
      </c>
      <c r="H4" s="588"/>
    </row>
    <row r="5" spans="1:8" ht="90">
      <c r="A5" s="579" t="s">
        <v>444</v>
      </c>
      <c r="B5" s="580" t="s">
        <v>311</v>
      </c>
      <c r="C5" s="581" t="s">
        <v>321</v>
      </c>
      <c r="D5" s="582">
        <f t="shared" si="0"/>
        <v>2.06</v>
      </c>
      <c r="E5" s="583">
        <v>2.06</v>
      </c>
      <c r="F5" s="585">
        <v>0</v>
      </c>
      <c r="G5" s="586" t="s">
        <v>1689</v>
      </c>
      <c r="H5" s="588"/>
    </row>
    <row r="6" spans="1:8" ht="30">
      <c r="A6" s="579" t="s">
        <v>322</v>
      </c>
      <c r="B6" s="580" t="s">
        <v>311</v>
      </c>
      <c r="C6" s="581" t="s">
        <v>323</v>
      </c>
      <c r="D6" s="582">
        <f t="shared" si="0"/>
        <v>8.84</v>
      </c>
      <c r="E6" s="583">
        <v>6.66</v>
      </c>
      <c r="F6" s="585">
        <v>2.1800000000000002</v>
      </c>
      <c r="G6" s="586" t="s">
        <v>1250</v>
      </c>
      <c r="H6" s="588"/>
    </row>
    <row r="7" spans="1:8" ht="30">
      <c r="A7" s="795" t="s">
        <v>324</v>
      </c>
      <c r="B7" s="796" t="s">
        <v>311</v>
      </c>
      <c r="C7" s="581" t="s">
        <v>631</v>
      </c>
      <c r="D7" s="797">
        <f>SUM(E7:F8)</f>
        <v>2.4</v>
      </c>
      <c r="E7" s="798">
        <v>2.4</v>
      </c>
      <c r="F7" s="793">
        <v>0</v>
      </c>
      <c r="G7" s="794" t="s">
        <v>1251</v>
      </c>
      <c r="H7" s="588"/>
    </row>
    <row r="8" spans="1:8" ht="30">
      <c r="A8" s="795"/>
      <c r="B8" s="796"/>
      <c r="C8" s="581" t="s">
        <v>632</v>
      </c>
      <c r="D8" s="797"/>
      <c r="E8" s="798"/>
      <c r="F8" s="793"/>
      <c r="G8" s="794"/>
      <c r="H8" s="588"/>
    </row>
    <row r="9" spans="1:8" ht="240">
      <c r="A9" s="579" t="s">
        <v>325</v>
      </c>
      <c r="B9" s="580" t="s">
        <v>311</v>
      </c>
      <c r="C9" s="581" t="s">
        <v>41</v>
      </c>
      <c r="D9" s="582">
        <f>SUM(E9:F9)</f>
        <v>3.33</v>
      </c>
      <c r="E9" s="583">
        <v>3.33</v>
      </c>
      <c r="F9" s="585">
        <v>0</v>
      </c>
      <c r="G9" s="586" t="s">
        <v>1690</v>
      </c>
      <c r="H9" s="588"/>
    </row>
    <row r="10" spans="1:8" ht="30">
      <c r="A10" s="579" t="s">
        <v>1002</v>
      </c>
      <c r="B10" s="580" t="s">
        <v>311</v>
      </c>
      <c r="C10" s="581" t="s">
        <v>326</v>
      </c>
      <c r="D10" s="582">
        <f t="shared" ref="D10:D11" si="1">SUM(E10:F10)</f>
        <v>0.5</v>
      </c>
      <c r="E10" s="583">
        <v>0.5</v>
      </c>
      <c r="F10" s="585">
        <v>0</v>
      </c>
      <c r="G10" s="586" t="s">
        <v>1691</v>
      </c>
      <c r="H10" s="588"/>
    </row>
    <row r="11" spans="1:8">
      <c r="A11" s="579" t="s">
        <v>327</v>
      </c>
      <c r="B11" s="580" t="s">
        <v>311</v>
      </c>
      <c r="C11" s="581" t="s">
        <v>328</v>
      </c>
      <c r="D11" s="582">
        <f t="shared" si="1"/>
        <v>1.88</v>
      </c>
      <c r="E11" s="583">
        <v>1.88</v>
      </c>
      <c r="F11" s="585">
        <v>0</v>
      </c>
      <c r="G11" s="586" t="s">
        <v>1252</v>
      </c>
      <c r="H11" s="588"/>
    </row>
    <row r="12" spans="1:8">
      <c r="A12" s="795" t="s">
        <v>329</v>
      </c>
      <c r="B12" s="796" t="s">
        <v>311</v>
      </c>
      <c r="C12" s="581" t="s">
        <v>330</v>
      </c>
      <c r="D12" s="797">
        <f>SUM(E12:F13)</f>
        <v>2.8</v>
      </c>
      <c r="E12" s="798">
        <v>2.8</v>
      </c>
      <c r="F12" s="793">
        <v>0</v>
      </c>
      <c r="G12" s="794" t="s">
        <v>1253</v>
      </c>
      <c r="H12" s="588"/>
    </row>
    <row r="13" spans="1:8">
      <c r="A13" s="795"/>
      <c r="B13" s="796"/>
      <c r="C13" s="581" t="s">
        <v>331</v>
      </c>
      <c r="D13" s="797"/>
      <c r="E13" s="798"/>
      <c r="F13" s="793"/>
      <c r="G13" s="794"/>
      <c r="H13" s="588"/>
    </row>
    <row r="14" spans="1:8" ht="60">
      <c r="A14" s="579" t="s">
        <v>445</v>
      </c>
      <c r="B14" s="580" t="s">
        <v>311</v>
      </c>
      <c r="C14" s="581" t="s">
        <v>332</v>
      </c>
      <c r="D14" s="582">
        <f>SUM(E14:F14)</f>
        <v>0</v>
      </c>
      <c r="E14" s="583">
        <v>0</v>
      </c>
      <c r="F14" s="585">
        <v>0</v>
      </c>
      <c r="G14" s="586" t="s">
        <v>1254</v>
      </c>
      <c r="H14" s="588"/>
    </row>
    <row r="15" spans="1:8" ht="105">
      <c r="A15" s="579" t="s">
        <v>333</v>
      </c>
      <c r="B15" s="580" t="s">
        <v>311</v>
      </c>
      <c r="C15" s="581" t="s">
        <v>334</v>
      </c>
      <c r="D15" s="582">
        <f>SUM(E15:F15)</f>
        <v>2.61</v>
      </c>
      <c r="E15" s="583">
        <v>2.61</v>
      </c>
      <c r="F15" s="585">
        <v>0</v>
      </c>
      <c r="G15" s="586" t="s">
        <v>1255</v>
      </c>
      <c r="H15" s="588"/>
    </row>
    <row r="16" spans="1:8" s="148" customFormat="1" ht="27.75" customHeight="1">
      <c r="A16" s="712" t="s">
        <v>335</v>
      </c>
      <c r="B16" s="713"/>
      <c r="C16" s="714"/>
      <c r="D16" s="388">
        <f t="shared" ref="D16:F16" si="2">SUM(D3:D15)</f>
        <v>32.169999999999995</v>
      </c>
      <c r="E16" s="388">
        <f t="shared" si="2"/>
        <v>25.64</v>
      </c>
      <c r="F16" s="388">
        <f t="shared" si="2"/>
        <v>6.5299999999999994</v>
      </c>
      <c r="G16" s="587"/>
    </row>
  </sheetData>
  <mergeCells count="14">
    <mergeCell ref="A16:C16"/>
    <mergeCell ref="A12:A13"/>
    <mergeCell ref="B12:B13"/>
    <mergeCell ref="D12:D13"/>
    <mergeCell ref="E12:E13"/>
    <mergeCell ref="A1:G1"/>
    <mergeCell ref="F12:F13"/>
    <mergeCell ref="G12:G13"/>
    <mergeCell ref="G7:G8"/>
    <mergeCell ref="A7:A8"/>
    <mergeCell ref="B7:B8"/>
    <mergeCell ref="D7:D8"/>
    <mergeCell ref="E7:E8"/>
    <mergeCell ref="F7:F8"/>
  </mergeCells>
  <pageMargins left="0.7" right="0.7" top="0.75" bottom="0.75" header="0.3" footer="0.3"/>
  <pageSetup paperSize="5" scale="75" fitToHeight="0"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4">
    <pageSetUpPr fitToPage="1"/>
  </sheetPr>
  <dimension ref="A1:O9"/>
  <sheetViews>
    <sheetView workbookViewId="0">
      <pane xSplit="3" ySplit="2" topLeftCell="D3" activePane="bottomRight" state="frozen"/>
      <selection pane="topRight"/>
      <selection pane="bottomLeft"/>
      <selection pane="bottomRight" activeCell="D3" sqref="D3"/>
    </sheetView>
  </sheetViews>
  <sheetFormatPr baseColWidth="10" defaultColWidth="9.1640625" defaultRowHeight="15"/>
  <cols>
    <col min="1" max="1" width="11.6640625" style="133" customWidth="1"/>
    <col min="2" max="2" width="9" style="133" customWidth="1"/>
    <col min="3" max="3" width="44.83203125" style="118" customWidth="1"/>
    <col min="4" max="4" width="12.1640625" style="56" customWidth="1"/>
    <col min="5" max="14" width="12.1640625" style="54" customWidth="1"/>
    <col min="15" max="15" width="9.6640625" style="54" bestFit="1" customWidth="1"/>
    <col min="16" max="16384" width="9.1640625" style="118"/>
  </cols>
  <sheetData>
    <row r="1" spans="1:15" ht="24" customHeight="1">
      <c r="A1" s="705" t="s">
        <v>1079</v>
      </c>
      <c r="B1" s="706"/>
      <c r="C1" s="706"/>
      <c r="D1" s="706"/>
      <c r="E1" s="211"/>
      <c r="F1" s="211"/>
      <c r="G1" s="211"/>
      <c r="H1" s="211"/>
      <c r="I1" s="211"/>
      <c r="J1" s="211"/>
      <c r="K1" s="211"/>
      <c r="L1" s="211"/>
      <c r="M1" s="211"/>
      <c r="N1" s="211"/>
    </row>
    <row r="2" spans="1:15" s="123" customFormat="1" ht="55.5" customHeight="1">
      <c r="A2" s="212" t="s">
        <v>0</v>
      </c>
      <c r="B2" s="213" t="s">
        <v>1</v>
      </c>
      <c r="C2" s="213" t="s">
        <v>2</v>
      </c>
      <c r="D2" s="214" t="s">
        <v>1127</v>
      </c>
      <c r="E2" s="214" t="s">
        <v>3</v>
      </c>
      <c r="F2" s="215" t="s">
        <v>4</v>
      </c>
      <c r="G2" s="215" t="s">
        <v>5</v>
      </c>
      <c r="H2" s="215" t="s">
        <v>6</v>
      </c>
      <c r="I2" s="215" t="s">
        <v>7</v>
      </c>
      <c r="J2" s="215" t="s">
        <v>8</v>
      </c>
      <c r="K2" s="215" t="s">
        <v>9</v>
      </c>
      <c r="L2" s="215" t="s">
        <v>10</v>
      </c>
      <c r="M2" s="215" t="s">
        <v>11</v>
      </c>
      <c r="N2" s="215" t="s">
        <v>12</v>
      </c>
      <c r="O2" s="55"/>
    </row>
    <row r="3" spans="1:15" ht="22.5" customHeight="1">
      <c r="A3" s="142" t="s">
        <v>1008</v>
      </c>
      <c r="B3" s="216" t="s">
        <v>24</v>
      </c>
      <c r="C3" s="142" t="s">
        <v>999</v>
      </c>
      <c r="D3" s="391">
        <f>SUM(E3:N3)</f>
        <v>3.35</v>
      </c>
      <c r="E3" s="210">
        <v>3.35</v>
      </c>
      <c r="F3" s="126"/>
      <c r="G3" s="126"/>
      <c r="H3" s="126"/>
      <c r="I3" s="126"/>
      <c r="J3" s="126"/>
      <c r="K3" s="126"/>
      <c r="L3" s="126"/>
      <c r="M3" s="126"/>
      <c r="N3" s="126"/>
    </row>
    <row r="4" spans="1:15" ht="17">
      <c r="A4" s="142" t="s">
        <v>1000</v>
      </c>
      <c r="B4" s="216" t="s">
        <v>24</v>
      </c>
      <c r="C4" s="142" t="s">
        <v>1001</v>
      </c>
      <c r="D4" s="391">
        <f t="shared" ref="D4:D7" si="0">SUM(E4:N4)</f>
        <v>4.08</v>
      </c>
      <c r="E4" s="210">
        <v>4.08</v>
      </c>
      <c r="F4" s="126"/>
      <c r="G4" s="126"/>
      <c r="H4" s="126"/>
      <c r="I4" s="126"/>
      <c r="J4" s="126"/>
      <c r="K4" s="126"/>
      <c r="L4" s="126"/>
      <c r="M4" s="126"/>
      <c r="N4" s="126"/>
    </row>
    <row r="5" spans="1:15" ht="17">
      <c r="A5" s="142" t="s">
        <v>1002</v>
      </c>
      <c r="B5" s="216" t="s">
        <v>24</v>
      </c>
      <c r="C5" s="142" t="s">
        <v>1003</v>
      </c>
      <c r="D5" s="391">
        <f t="shared" si="0"/>
        <v>1.24</v>
      </c>
      <c r="E5" s="210">
        <v>1.24</v>
      </c>
      <c r="F5" s="126"/>
      <c r="G5" s="126"/>
      <c r="H5" s="126"/>
      <c r="I5" s="126"/>
      <c r="J5" s="126"/>
      <c r="K5" s="126"/>
      <c r="L5" s="126"/>
      <c r="M5" s="126"/>
      <c r="N5" s="126"/>
    </row>
    <row r="6" spans="1:15" ht="22.5" customHeight="1">
      <c r="A6" s="142" t="s">
        <v>1004</v>
      </c>
      <c r="B6" s="216" t="s">
        <v>24</v>
      </c>
      <c r="C6" s="142" t="s">
        <v>1005</v>
      </c>
      <c r="D6" s="391">
        <f t="shared" si="0"/>
        <v>7.0000000000000007E-2</v>
      </c>
      <c r="E6" s="210">
        <v>7.0000000000000007E-2</v>
      </c>
      <c r="F6" s="126"/>
      <c r="G6" s="126"/>
      <c r="H6" s="126"/>
      <c r="I6" s="126"/>
      <c r="J6" s="126"/>
      <c r="K6" s="126"/>
      <c r="L6" s="126"/>
      <c r="M6" s="126"/>
      <c r="N6" s="126"/>
    </row>
    <row r="7" spans="1:15" ht="22.5" customHeight="1">
      <c r="A7" s="142" t="s">
        <v>1006</v>
      </c>
      <c r="B7" s="216" t="s">
        <v>24</v>
      </c>
      <c r="C7" s="142" t="s">
        <v>1007</v>
      </c>
      <c r="D7" s="391">
        <f t="shared" si="0"/>
        <v>0.25</v>
      </c>
      <c r="E7" s="210">
        <v>0.25</v>
      </c>
      <c r="F7" s="126"/>
      <c r="G7" s="126"/>
      <c r="H7" s="126"/>
      <c r="I7" s="126"/>
      <c r="J7" s="126"/>
      <c r="K7" s="126"/>
      <c r="L7" s="126"/>
      <c r="M7" s="126"/>
      <c r="N7" s="126"/>
    </row>
    <row r="8" spans="1:15" s="144" customFormat="1" ht="18.75" customHeight="1">
      <c r="A8" s="709" t="s">
        <v>17</v>
      </c>
      <c r="B8" s="709"/>
      <c r="C8" s="709"/>
      <c r="D8" s="218">
        <f t="shared" ref="D8:N8" si="1">SUM(D3:D7)</f>
        <v>8.99</v>
      </c>
      <c r="E8" s="218">
        <f t="shared" si="1"/>
        <v>8.99</v>
      </c>
      <c r="F8" s="218">
        <f t="shared" si="1"/>
        <v>0</v>
      </c>
      <c r="G8" s="218">
        <f t="shared" si="1"/>
        <v>0</v>
      </c>
      <c r="H8" s="218">
        <f t="shared" si="1"/>
        <v>0</v>
      </c>
      <c r="I8" s="218">
        <f t="shared" si="1"/>
        <v>0</v>
      </c>
      <c r="J8" s="218">
        <f t="shared" si="1"/>
        <v>0</v>
      </c>
      <c r="K8" s="218">
        <f t="shared" si="1"/>
        <v>0</v>
      </c>
      <c r="L8" s="218">
        <f t="shared" si="1"/>
        <v>0</v>
      </c>
      <c r="M8" s="218">
        <f t="shared" si="1"/>
        <v>0</v>
      </c>
      <c r="N8" s="218">
        <f t="shared" si="1"/>
        <v>0</v>
      </c>
      <c r="O8" s="77"/>
    </row>
    <row r="9" spans="1:15" s="132" customFormat="1">
      <c r="A9" s="133"/>
      <c r="B9" s="133"/>
      <c r="C9" s="118"/>
      <c r="D9" s="55"/>
      <c r="E9" s="59"/>
      <c r="F9" s="59"/>
      <c r="G9" s="59"/>
      <c r="H9" s="59"/>
      <c r="I9" s="59"/>
      <c r="J9" s="59"/>
      <c r="K9" s="59"/>
      <c r="L9" s="59"/>
      <c r="M9" s="59"/>
      <c r="N9" s="59"/>
      <c r="O9" s="59"/>
    </row>
  </sheetData>
  <mergeCells count="2">
    <mergeCell ref="A8:C8"/>
    <mergeCell ref="A1:D1"/>
  </mergeCells>
  <phoneticPr fontId="25" type="noConversion"/>
  <pageMargins left="0.25" right="0.25" top="0.75" bottom="0.75" header="0.3" footer="0.3"/>
  <pageSetup paperSize="9" scale="46"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6">
    <pageSetUpPr fitToPage="1"/>
  </sheetPr>
  <dimension ref="A1:H9"/>
  <sheetViews>
    <sheetView view="pageBreakPreview" zoomScale="115" zoomScaleNormal="100" zoomScaleSheetLayoutView="115" workbookViewId="0">
      <pane xSplit="3" ySplit="2" topLeftCell="D3" activePane="bottomRight" state="frozen"/>
      <selection activeCell="J8" sqref="J8"/>
      <selection pane="topRight" activeCell="J8" sqref="J8"/>
      <selection pane="bottomLeft" activeCell="J8" sqref="J8"/>
      <selection pane="bottomRight" activeCell="J8" sqref="J8"/>
    </sheetView>
  </sheetViews>
  <sheetFormatPr baseColWidth="10" defaultColWidth="9.1640625" defaultRowHeight="15"/>
  <cols>
    <col min="1" max="1" width="11" style="133" bestFit="1" customWidth="1"/>
    <col min="2" max="2" width="8" style="133" bestFit="1" customWidth="1"/>
    <col min="3" max="3" width="28.1640625" style="118" customWidth="1"/>
    <col min="4" max="4" width="12.5" style="56" customWidth="1"/>
    <col min="5" max="6" width="12.5" style="54" customWidth="1"/>
    <col min="7" max="7" width="25.5" style="54" customWidth="1"/>
    <col min="8" max="8" width="9.6640625" style="54" bestFit="1" customWidth="1"/>
    <col min="9" max="16384" width="9.1640625" style="118"/>
  </cols>
  <sheetData>
    <row r="1" spans="1:8" ht="24" customHeight="1">
      <c r="A1" s="799" t="s">
        <v>1079</v>
      </c>
      <c r="B1" s="799"/>
      <c r="C1" s="799"/>
      <c r="D1" s="799"/>
      <c r="E1" s="799"/>
      <c r="F1" s="799"/>
      <c r="G1" s="799"/>
    </row>
    <row r="2" spans="1:8" s="123" customFormat="1" ht="55.5" customHeight="1">
      <c r="A2" s="514" t="s">
        <v>0</v>
      </c>
      <c r="B2" s="515" t="s">
        <v>1</v>
      </c>
      <c r="C2" s="515" t="s">
        <v>2</v>
      </c>
      <c r="D2" s="516" t="s">
        <v>1127</v>
      </c>
      <c r="E2" s="517" t="s">
        <v>1133</v>
      </c>
      <c r="F2" s="517" t="s">
        <v>1134</v>
      </c>
      <c r="G2" s="517" t="s">
        <v>1131</v>
      </c>
      <c r="H2" s="55"/>
    </row>
    <row r="3" spans="1:8" ht="64">
      <c r="A3" s="142" t="s">
        <v>1008</v>
      </c>
      <c r="B3" s="216" t="s">
        <v>24</v>
      </c>
      <c r="C3" s="142" t="s">
        <v>999</v>
      </c>
      <c r="D3" s="391">
        <f>SUM(E3:F3)</f>
        <v>3.35</v>
      </c>
      <c r="E3" s="210">
        <v>2</v>
      </c>
      <c r="F3" s="126">
        <v>1.35</v>
      </c>
      <c r="G3" s="589" t="s">
        <v>1635</v>
      </c>
    </row>
    <row r="4" spans="1:8" ht="64">
      <c r="A4" s="142" t="s">
        <v>1000</v>
      </c>
      <c r="B4" s="216" t="s">
        <v>24</v>
      </c>
      <c r="C4" s="142" t="s">
        <v>1001</v>
      </c>
      <c r="D4" s="391">
        <f t="shared" ref="D4:D7" si="0">SUM(E4:F4)</f>
        <v>4.08</v>
      </c>
      <c r="E4" s="210">
        <v>3.6320000000000001</v>
      </c>
      <c r="F4" s="126">
        <v>0.44800000000000001</v>
      </c>
      <c r="G4" s="590" t="s">
        <v>1636</v>
      </c>
    </row>
    <row r="5" spans="1:8" ht="17">
      <c r="A5" s="142" t="s">
        <v>1002</v>
      </c>
      <c r="B5" s="216" t="s">
        <v>24</v>
      </c>
      <c r="C5" s="142" t="s">
        <v>1003</v>
      </c>
      <c r="D5" s="391">
        <f t="shared" si="0"/>
        <v>1.24</v>
      </c>
      <c r="E5" s="210">
        <v>1.24</v>
      </c>
      <c r="F5" s="126">
        <v>0</v>
      </c>
      <c r="G5" s="591" t="s">
        <v>1637</v>
      </c>
    </row>
    <row r="6" spans="1:8" ht="17">
      <c r="A6" s="142" t="s">
        <v>1004</v>
      </c>
      <c r="B6" s="216" t="s">
        <v>24</v>
      </c>
      <c r="C6" s="142" t="s">
        <v>1005</v>
      </c>
      <c r="D6" s="391">
        <f t="shared" si="0"/>
        <v>7.0000000000000007E-2</v>
      </c>
      <c r="E6" s="210">
        <v>7.0000000000000007E-2</v>
      </c>
      <c r="F6" s="126">
        <v>0</v>
      </c>
      <c r="G6" s="591" t="s">
        <v>1637</v>
      </c>
    </row>
    <row r="7" spans="1:8" ht="17">
      <c r="A7" s="142" t="s">
        <v>1006</v>
      </c>
      <c r="B7" s="216" t="s">
        <v>24</v>
      </c>
      <c r="C7" s="142" t="s">
        <v>1007</v>
      </c>
      <c r="D7" s="391">
        <f t="shared" si="0"/>
        <v>0.25</v>
      </c>
      <c r="E7" s="210">
        <v>0.25</v>
      </c>
      <c r="F7" s="126">
        <v>0</v>
      </c>
      <c r="G7" s="591" t="s">
        <v>1637</v>
      </c>
    </row>
    <row r="8" spans="1:8" s="144" customFormat="1" ht="18.75" customHeight="1">
      <c r="A8" s="709" t="s">
        <v>17</v>
      </c>
      <c r="B8" s="709"/>
      <c r="C8" s="709"/>
      <c r="D8" s="218">
        <f t="shared" ref="D8:F8" si="1">SUM(D3:D7)</f>
        <v>8.99</v>
      </c>
      <c r="E8" s="218">
        <f t="shared" si="1"/>
        <v>7.1920000000000002</v>
      </c>
      <c r="F8" s="218">
        <f t="shared" si="1"/>
        <v>1.798</v>
      </c>
      <c r="G8" s="218"/>
      <c r="H8" s="77"/>
    </row>
    <row r="9" spans="1:8" s="132" customFormat="1">
      <c r="A9" s="133"/>
      <c r="B9" s="133"/>
      <c r="C9" s="118"/>
      <c r="D9" s="55"/>
      <c r="E9" s="59"/>
      <c r="F9" s="59"/>
      <c r="G9" s="59"/>
      <c r="H9" s="59"/>
    </row>
  </sheetData>
  <mergeCells count="2">
    <mergeCell ref="A8:C8"/>
    <mergeCell ref="A1:G1"/>
  </mergeCells>
  <pageMargins left="0.25" right="0.25" top="0.75" bottom="0.75" header="0.3" footer="0.3"/>
  <pageSetup paperSize="5" scale="86" fitToHeight="5"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5">
    <pageSetUpPr fitToPage="1"/>
  </sheetPr>
  <dimension ref="A1:P60"/>
  <sheetViews>
    <sheetView view="pageBreakPreview" zoomScale="115" zoomScaleNormal="100" zoomScaleSheetLayoutView="115" workbookViewId="0">
      <pane xSplit="1" ySplit="2" topLeftCell="B24" activePane="bottomRight" state="frozen"/>
      <selection pane="topRight" activeCell="B1" sqref="B1"/>
      <selection pane="bottomLeft" activeCell="A3" sqref="A3"/>
      <selection pane="bottomRight" activeCell="C31" sqref="C31"/>
    </sheetView>
  </sheetViews>
  <sheetFormatPr baseColWidth="10" defaultColWidth="9.1640625" defaultRowHeight="15"/>
  <cols>
    <col min="1" max="1" width="11.6640625" style="133" bestFit="1" customWidth="1"/>
    <col min="2" max="2" width="9" style="133" bestFit="1" customWidth="1"/>
    <col min="3" max="3" width="41.6640625" style="118" customWidth="1"/>
    <col min="4" max="4" width="12.1640625" style="56" customWidth="1"/>
    <col min="5" max="8" width="12.1640625" style="54" customWidth="1"/>
    <col min="9" max="9" width="10.83203125" style="54" customWidth="1"/>
    <col min="10" max="11" width="12.1640625" style="54" customWidth="1"/>
    <col min="12" max="12" width="10.5" style="54" customWidth="1"/>
    <col min="13" max="14" width="12.1640625" style="54" customWidth="1"/>
    <col min="15" max="15" width="6.6640625" style="54" customWidth="1"/>
    <col min="16" max="16" width="9.1640625" style="54"/>
    <col min="17" max="16384" width="9.1640625" style="118"/>
  </cols>
  <sheetData>
    <row r="1" spans="1:16" ht="24" customHeight="1">
      <c r="A1" s="696" t="s">
        <v>25</v>
      </c>
      <c r="B1" s="697"/>
      <c r="C1" s="697"/>
      <c r="D1" s="697"/>
      <c r="E1" s="99"/>
      <c r="F1" s="99"/>
      <c r="G1" s="99"/>
      <c r="H1" s="99"/>
      <c r="I1" s="99"/>
      <c r="J1" s="99"/>
      <c r="K1" s="99"/>
      <c r="L1" s="99"/>
      <c r="M1" s="99"/>
      <c r="N1" s="99"/>
      <c r="O1" s="134"/>
    </row>
    <row r="2" spans="1:16" s="123" customFormat="1" ht="55.5" customHeight="1">
      <c r="A2" s="103" t="s">
        <v>0</v>
      </c>
      <c r="B2" s="104" t="s">
        <v>1</v>
      </c>
      <c r="C2" s="104" t="s">
        <v>2</v>
      </c>
      <c r="D2" s="105" t="s">
        <v>1127</v>
      </c>
      <c r="E2" s="139" t="s">
        <v>3</v>
      </c>
      <c r="F2" s="106" t="s">
        <v>4</v>
      </c>
      <c r="G2" s="106" t="s">
        <v>5</v>
      </c>
      <c r="H2" s="106" t="s">
        <v>6</v>
      </c>
      <c r="I2" s="106" t="s">
        <v>7</v>
      </c>
      <c r="J2" s="106" t="s">
        <v>8</v>
      </c>
      <c r="K2" s="106" t="s">
        <v>9</v>
      </c>
      <c r="L2" s="106" t="s">
        <v>10</v>
      </c>
      <c r="M2" s="106" t="s">
        <v>11</v>
      </c>
      <c r="N2" s="106" t="s">
        <v>12</v>
      </c>
      <c r="O2" s="135"/>
      <c r="P2" s="55"/>
    </row>
    <row r="3" spans="1:16" s="123" customFormat="1" ht="25.5" customHeight="1">
      <c r="A3" s="488" t="s">
        <v>1494</v>
      </c>
      <c r="B3" s="488" t="s">
        <v>25</v>
      </c>
      <c r="C3" s="108" t="s">
        <v>1495</v>
      </c>
      <c r="D3" s="489">
        <f>SUM(E3:N3)</f>
        <v>10.6</v>
      </c>
      <c r="E3" s="491">
        <v>10.6</v>
      </c>
      <c r="F3" s="492"/>
      <c r="G3" s="492"/>
      <c r="H3" s="492"/>
      <c r="I3" s="492"/>
      <c r="J3" s="492"/>
      <c r="K3" s="492"/>
      <c r="L3" s="492"/>
      <c r="M3" s="492"/>
      <c r="N3" s="492"/>
      <c r="O3" s="135"/>
      <c r="P3" s="55"/>
    </row>
    <row r="4" spans="1:16" ht="27.75" customHeight="1">
      <c r="A4" s="142" t="s">
        <v>566</v>
      </c>
      <c r="B4" s="142" t="s">
        <v>25</v>
      </c>
      <c r="C4" s="143" t="s">
        <v>567</v>
      </c>
      <c r="D4" s="489">
        <f t="shared" ref="D4:D42" si="0">SUM(E4:N4)</f>
        <v>5</v>
      </c>
      <c r="E4" s="490">
        <v>5</v>
      </c>
      <c r="F4" s="60"/>
      <c r="G4" s="60"/>
      <c r="H4" s="60"/>
      <c r="I4" s="60"/>
      <c r="J4" s="60"/>
      <c r="K4" s="60"/>
      <c r="L4" s="60"/>
      <c r="M4" s="60"/>
      <c r="N4" s="60"/>
    </row>
    <row r="5" spans="1:16" ht="16">
      <c r="A5" s="142" t="s">
        <v>568</v>
      </c>
      <c r="B5" s="142" t="s">
        <v>25</v>
      </c>
      <c r="C5" s="142" t="s">
        <v>569</v>
      </c>
      <c r="D5" s="489">
        <f t="shared" si="0"/>
        <v>5.4</v>
      </c>
      <c r="E5" s="60"/>
      <c r="F5" s="60">
        <v>1.8</v>
      </c>
      <c r="G5" s="60">
        <v>1.8</v>
      </c>
      <c r="H5" s="60">
        <v>0.6</v>
      </c>
      <c r="I5" s="60"/>
      <c r="J5" s="60"/>
      <c r="K5" s="60">
        <v>1.2</v>
      </c>
      <c r="L5" s="60"/>
      <c r="M5" s="60"/>
      <c r="N5" s="60"/>
    </row>
    <row r="6" spans="1:16" ht="16">
      <c r="A6" s="142" t="s">
        <v>570</v>
      </c>
      <c r="B6" s="142" t="s">
        <v>25</v>
      </c>
      <c r="C6" s="143" t="s">
        <v>571</v>
      </c>
      <c r="D6" s="489">
        <f t="shared" si="0"/>
        <v>2.02</v>
      </c>
      <c r="E6" s="60"/>
      <c r="F6" s="60">
        <v>0.87</v>
      </c>
      <c r="G6" s="60">
        <v>0.38</v>
      </c>
      <c r="H6" s="60">
        <v>0.19</v>
      </c>
      <c r="I6" s="60"/>
      <c r="J6" s="60"/>
      <c r="K6" s="60">
        <v>0.57999999999999996</v>
      </c>
      <c r="L6" s="60"/>
      <c r="M6" s="60"/>
      <c r="N6" s="60"/>
    </row>
    <row r="7" spans="1:16" ht="16">
      <c r="A7" s="142" t="s">
        <v>572</v>
      </c>
      <c r="B7" s="142" t="s">
        <v>25</v>
      </c>
      <c r="C7" s="143" t="s">
        <v>573</v>
      </c>
      <c r="D7" s="489">
        <f t="shared" si="0"/>
        <v>7.97</v>
      </c>
      <c r="E7" s="60"/>
      <c r="F7" s="60">
        <v>2.93</v>
      </c>
      <c r="G7" s="60">
        <v>2.4</v>
      </c>
      <c r="H7" s="60">
        <v>1.44</v>
      </c>
      <c r="I7" s="60"/>
      <c r="J7" s="60"/>
      <c r="K7" s="60">
        <v>1.2</v>
      </c>
      <c r="L7" s="60"/>
      <c r="M7" s="60"/>
      <c r="N7" s="60"/>
    </row>
    <row r="8" spans="1:16" ht="16">
      <c r="A8" s="142" t="s">
        <v>1124</v>
      </c>
      <c r="B8" s="142" t="s">
        <v>25</v>
      </c>
      <c r="C8" s="143" t="s">
        <v>574</v>
      </c>
      <c r="D8" s="489">
        <f t="shared" si="0"/>
        <v>7</v>
      </c>
      <c r="E8" s="60"/>
      <c r="F8" s="60">
        <v>3.3</v>
      </c>
      <c r="G8" s="60">
        <v>2.5</v>
      </c>
      <c r="H8" s="60"/>
      <c r="I8" s="60"/>
      <c r="J8" s="60"/>
      <c r="K8" s="60">
        <v>1.2</v>
      </c>
      <c r="L8" s="60"/>
      <c r="M8" s="60"/>
      <c r="N8" s="60"/>
    </row>
    <row r="9" spans="1:16" ht="16">
      <c r="A9" s="142" t="s">
        <v>575</v>
      </c>
      <c r="B9" s="142" t="s">
        <v>25</v>
      </c>
      <c r="C9" s="143" t="s">
        <v>576</v>
      </c>
      <c r="D9" s="489">
        <f t="shared" si="0"/>
        <v>2.73</v>
      </c>
      <c r="E9" s="60">
        <v>2.73</v>
      </c>
      <c r="F9" s="60"/>
      <c r="G9" s="60"/>
      <c r="H9" s="60"/>
      <c r="I9" s="60"/>
      <c r="J9" s="60"/>
      <c r="K9" s="60"/>
      <c r="L9" s="60"/>
      <c r="M9" s="60"/>
      <c r="N9" s="60"/>
    </row>
    <row r="10" spans="1:16" ht="16">
      <c r="A10" s="142" t="s">
        <v>577</v>
      </c>
      <c r="B10" s="142" t="s">
        <v>25</v>
      </c>
      <c r="C10" s="143" t="s">
        <v>578</v>
      </c>
      <c r="D10" s="489">
        <f t="shared" si="0"/>
        <v>18.96</v>
      </c>
      <c r="E10" s="60"/>
      <c r="F10" s="60">
        <v>9.36</v>
      </c>
      <c r="G10" s="60">
        <v>6</v>
      </c>
      <c r="H10" s="60"/>
      <c r="I10" s="60"/>
      <c r="J10" s="60"/>
      <c r="K10" s="60">
        <v>3.6</v>
      </c>
      <c r="L10" s="60"/>
      <c r="M10" s="60"/>
      <c r="N10" s="60"/>
    </row>
    <row r="11" spans="1:16" ht="16">
      <c r="A11" s="142" t="s">
        <v>1055</v>
      </c>
      <c r="B11" s="142" t="s">
        <v>25</v>
      </c>
      <c r="C11" s="143" t="s">
        <v>580</v>
      </c>
      <c r="D11" s="489">
        <f t="shared" si="0"/>
        <v>3.3</v>
      </c>
      <c r="E11" s="60">
        <v>3.3</v>
      </c>
      <c r="F11" s="60"/>
      <c r="G11" s="60"/>
      <c r="H11" s="60"/>
      <c r="I11" s="60"/>
      <c r="J11" s="60"/>
      <c r="K11" s="60"/>
      <c r="L11" s="60"/>
      <c r="M11" s="60"/>
      <c r="N11" s="60"/>
    </row>
    <row r="12" spans="1:16" ht="16">
      <c r="A12" s="142" t="s">
        <v>579</v>
      </c>
      <c r="B12" s="142" t="s">
        <v>25</v>
      </c>
      <c r="C12" s="143" t="s">
        <v>698</v>
      </c>
      <c r="D12" s="489">
        <f t="shared" si="0"/>
        <v>6.18</v>
      </c>
      <c r="E12" s="60"/>
      <c r="F12" s="60">
        <v>3.6</v>
      </c>
      <c r="G12" s="60">
        <v>2.58</v>
      </c>
      <c r="H12" s="60"/>
      <c r="I12" s="60"/>
      <c r="J12" s="60"/>
      <c r="K12" s="60"/>
      <c r="L12" s="60"/>
      <c r="M12" s="60"/>
      <c r="N12" s="60"/>
    </row>
    <row r="13" spans="1:16" ht="16">
      <c r="A13" s="142" t="s">
        <v>581</v>
      </c>
      <c r="B13" s="142" t="s">
        <v>25</v>
      </c>
      <c r="C13" s="143" t="s">
        <v>582</v>
      </c>
      <c r="D13" s="489">
        <f t="shared" si="0"/>
        <v>1.44</v>
      </c>
      <c r="E13" s="60">
        <v>1.44</v>
      </c>
      <c r="F13" s="60"/>
      <c r="G13" s="60"/>
      <c r="H13" s="60"/>
      <c r="I13" s="60"/>
      <c r="J13" s="60"/>
      <c r="K13" s="60"/>
      <c r="L13" s="60"/>
      <c r="M13" s="60"/>
      <c r="N13" s="60"/>
    </row>
    <row r="14" spans="1:16" ht="16">
      <c r="A14" s="142" t="s">
        <v>583</v>
      </c>
      <c r="B14" s="142" t="s">
        <v>25</v>
      </c>
      <c r="C14" s="143" t="s">
        <v>584</v>
      </c>
      <c r="D14" s="489">
        <f t="shared" si="0"/>
        <v>14</v>
      </c>
      <c r="E14" s="60"/>
      <c r="F14" s="60">
        <v>5.25</v>
      </c>
      <c r="G14" s="60">
        <v>5.25</v>
      </c>
      <c r="H14" s="60"/>
      <c r="I14" s="60"/>
      <c r="J14" s="60"/>
      <c r="K14" s="60">
        <v>3.5</v>
      </c>
      <c r="L14" s="60"/>
      <c r="M14" s="60"/>
      <c r="N14" s="60"/>
    </row>
    <row r="15" spans="1:16" ht="16">
      <c r="A15" s="142" t="s">
        <v>585</v>
      </c>
      <c r="B15" s="142" t="s">
        <v>25</v>
      </c>
      <c r="C15" s="143" t="s">
        <v>586</v>
      </c>
      <c r="D15" s="489">
        <f t="shared" si="0"/>
        <v>1</v>
      </c>
      <c r="E15" s="60"/>
      <c r="F15" s="60"/>
      <c r="G15" s="60"/>
      <c r="H15" s="60">
        <v>1</v>
      </c>
      <c r="I15" s="60"/>
      <c r="J15" s="60"/>
      <c r="K15" s="60"/>
      <c r="L15" s="60"/>
      <c r="M15" s="60"/>
      <c r="N15" s="60"/>
    </row>
    <row r="16" spans="1:16" ht="16">
      <c r="A16" s="142" t="s">
        <v>587</v>
      </c>
      <c r="B16" s="142" t="s">
        <v>25</v>
      </c>
      <c r="C16" s="143" t="s">
        <v>588</v>
      </c>
      <c r="D16" s="489">
        <f t="shared" si="0"/>
        <v>3.25</v>
      </c>
      <c r="E16" s="60"/>
      <c r="F16" s="60">
        <v>1.35</v>
      </c>
      <c r="G16" s="60">
        <v>0.95</v>
      </c>
      <c r="H16" s="60">
        <v>0.35</v>
      </c>
      <c r="I16" s="60"/>
      <c r="J16" s="60"/>
      <c r="K16" s="60">
        <v>0.6</v>
      </c>
      <c r="L16" s="60"/>
      <c r="M16" s="60"/>
      <c r="N16" s="60"/>
    </row>
    <row r="17" spans="1:14" ht="16">
      <c r="A17" s="142" t="s">
        <v>589</v>
      </c>
      <c r="B17" s="142" t="s">
        <v>25</v>
      </c>
      <c r="C17" s="143" t="s">
        <v>590</v>
      </c>
      <c r="D17" s="489">
        <f t="shared" si="0"/>
        <v>15</v>
      </c>
      <c r="E17" s="60">
        <v>15</v>
      </c>
      <c r="F17" s="60"/>
      <c r="G17" s="60"/>
      <c r="H17" s="60"/>
      <c r="I17" s="60"/>
      <c r="J17" s="60"/>
      <c r="K17" s="60"/>
      <c r="L17" s="60"/>
      <c r="M17" s="60"/>
      <c r="N17" s="60"/>
    </row>
    <row r="18" spans="1:14" ht="16">
      <c r="A18" s="142" t="s">
        <v>591</v>
      </c>
      <c r="B18" s="142" t="s">
        <v>25</v>
      </c>
      <c r="C18" s="143" t="s">
        <v>592</v>
      </c>
      <c r="D18" s="489">
        <f t="shared" si="0"/>
        <v>2.4</v>
      </c>
      <c r="E18" s="60"/>
      <c r="F18" s="60"/>
      <c r="G18" s="60"/>
      <c r="H18" s="60">
        <v>2.4</v>
      </c>
      <c r="I18" s="60"/>
      <c r="J18" s="60"/>
      <c r="K18" s="60"/>
      <c r="L18" s="60"/>
      <c r="M18" s="60"/>
      <c r="N18" s="60"/>
    </row>
    <row r="19" spans="1:14" ht="19">
      <c r="A19" s="142" t="s">
        <v>593</v>
      </c>
      <c r="B19" s="142" t="s">
        <v>25</v>
      </c>
      <c r="C19" s="143" t="s">
        <v>594</v>
      </c>
      <c r="D19" s="489">
        <f t="shared" si="0"/>
        <v>40.29</v>
      </c>
      <c r="E19" s="369">
        <v>40.29</v>
      </c>
      <c r="F19" s="369"/>
      <c r="G19" s="369"/>
      <c r="H19" s="369"/>
      <c r="I19" s="369"/>
      <c r="J19" s="369"/>
      <c r="K19" s="369"/>
      <c r="L19" s="60"/>
      <c r="M19" s="60"/>
      <c r="N19" s="60"/>
    </row>
    <row r="20" spans="1:14" ht="19">
      <c r="A20" s="142" t="s">
        <v>595</v>
      </c>
      <c r="B20" s="142" t="s">
        <v>25</v>
      </c>
      <c r="C20" s="143" t="s">
        <v>596</v>
      </c>
      <c r="D20" s="489">
        <f t="shared" si="0"/>
        <v>73.400000000000006</v>
      </c>
      <c r="E20" s="369">
        <v>73.400000000000006</v>
      </c>
      <c r="F20" s="369"/>
      <c r="G20" s="369"/>
      <c r="H20" s="369"/>
      <c r="I20" s="369"/>
      <c r="J20" s="369"/>
      <c r="K20" s="369"/>
      <c r="L20" s="60"/>
      <c r="M20" s="60"/>
      <c r="N20" s="60"/>
    </row>
    <row r="21" spans="1:14" ht="19">
      <c r="A21" s="142" t="s">
        <v>597</v>
      </c>
      <c r="B21" s="142" t="s">
        <v>25</v>
      </c>
      <c r="C21" s="143" t="s">
        <v>598</v>
      </c>
      <c r="D21" s="489">
        <f t="shared" si="0"/>
        <v>27.52</v>
      </c>
      <c r="E21" s="369">
        <v>27.52</v>
      </c>
      <c r="F21" s="369"/>
      <c r="G21" s="369"/>
      <c r="H21" s="369"/>
      <c r="I21" s="369"/>
      <c r="J21" s="369"/>
      <c r="K21" s="369"/>
      <c r="L21" s="60"/>
      <c r="M21" s="60"/>
      <c r="N21" s="60"/>
    </row>
    <row r="22" spans="1:14" ht="19">
      <c r="A22" s="142" t="s">
        <v>599</v>
      </c>
      <c r="B22" s="142" t="s">
        <v>25</v>
      </c>
      <c r="C22" s="143" t="s">
        <v>600</v>
      </c>
      <c r="D22" s="489">
        <f t="shared" si="0"/>
        <v>21.5</v>
      </c>
      <c r="E22" s="369">
        <v>21.5</v>
      </c>
      <c r="F22" s="369"/>
      <c r="G22" s="369"/>
      <c r="H22" s="369"/>
      <c r="I22" s="369"/>
      <c r="J22" s="369"/>
      <c r="K22" s="369"/>
      <c r="L22" s="60"/>
      <c r="M22" s="60"/>
      <c r="N22" s="60"/>
    </row>
    <row r="23" spans="1:14" ht="19">
      <c r="A23" s="142" t="s">
        <v>601</v>
      </c>
      <c r="B23" s="142"/>
      <c r="C23" s="143" t="s">
        <v>602</v>
      </c>
      <c r="D23" s="489">
        <f t="shared" si="0"/>
        <v>55.86</v>
      </c>
      <c r="E23" s="369">
        <v>55.86</v>
      </c>
      <c r="F23" s="369"/>
      <c r="G23" s="369"/>
      <c r="H23" s="369"/>
      <c r="I23" s="369"/>
      <c r="J23" s="369"/>
      <c r="K23" s="369"/>
      <c r="L23" s="60"/>
      <c r="M23" s="60"/>
      <c r="N23" s="60"/>
    </row>
    <row r="24" spans="1:14" ht="19">
      <c r="A24" s="142" t="s">
        <v>603</v>
      </c>
      <c r="B24" s="142"/>
      <c r="C24" s="143" t="s">
        <v>604</v>
      </c>
      <c r="D24" s="489">
        <f t="shared" si="0"/>
        <v>13.76</v>
      </c>
      <c r="E24" s="369">
        <v>13.76</v>
      </c>
      <c r="F24" s="369"/>
      <c r="G24" s="369"/>
      <c r="H24" s="369"/>
      <c r="I24" s="369"/>
      <c r="J24" s="369"/>
      <c r="K24" s="369"/>
      <c r="L24" s="60"/>
      <c r="M24" s="60"/>
      <c r="N24" s="60"/>
    </row>
    <row r="25" spans="1:14" ht="19">
      <c r="A25" s="142" t="s">
        <v>605</v>
      </c>
      <c r="B25" s="142"/>
      <c r="C25" s="143" t="s">
        <v>606</v>
      </c>
      <c r="D25" s="489">
        <f t="shared" si="0"/>
        <v>40.369999999999997</v>
      </c>
      <c r="E25" s="369">
        <v>40.369999999999997</v>
      </c>
      <c r="F25" s="369"/>
      <c r="G25" s="369"/>
      <c r="H25" s="369"/>
      <c r="I25" s="369"/>
      <c r="J25" s="369"/>
      <c r="K25" s="369"/>
      <c r="L25" s="60"/>
      <c r="M25" s="60"/>
      <c r="N25" s="60"/>
    </row>
    <row r="26" spans="1:14" ht="19">
      <c r="A26" s="142" t="s">
        <v>607</v>
      </c>
      <c r="B26" s="142"/>
      <c r="C26" s="143" t="s">
        <v>608</v>
      </c>
      <c r="D26" s="489">
        <f t="shared" si="0"/>
        <v>14.74</v>
      </c>
      <c r="E26" s="369">
        <v>14.74</v>
      </c>
      <c r="F26" s="369"/>
      <c r="G26" s="369"/>
      <c r="H26" s="369"/>
      <c r="I26" s="369"/>
      <c r="J26" s="369"/>
      <c r="K26" s="369"/>
      <c r="L26" s="60"/>
      <c r="M26" s="60"/>
      <c r="N26" s="60"/>
    </row>
    <row r="27" spans="1:14" ht="19">
      <c r="A27" s="142" t="s">
        <v>609</v>
      </c>
      <c r="B27" s="142"/>
      <c r="C27" s="143" t="s">
        <v>610</v>
      </c>
      <c r="D27" s="489">
        <f t="shared" si="0"/>
        <v>24</v>
      </c>
      <c r="E27" s="369"/>
      <c r="F27" s="369">
        <v>8</v>
      </c>
      <c r="G27" s="369">
        <v>8</v>
      </c>
      <c r="H27" s="369">
        <v>3</v>
      </c>
      <c r="I27" s="369"/>
      <c r="J27" s="369"/>
      <c r="K27" s="369">
        <v>5</v>
      </c>
      <c r="L27" s="60"/>
      <c r="M27" s="60"/>
      <c r="N27" s="60"/>
    </row>
    <row r="28" spans="1:14" ht="32">
      <c r="A28" s="142" t="s">
        <v>1056</v>
      </c>
      <c r="B28" s="142"/>
      <c r="C28" s="143" t="s">
        <v>611</v>
      </c>
      <c r="D28" s="489">
        <f t="shared" si="0"/>
        <v>1.04</v>
      </c>
      <c r="E28" s="60">
        <v>1.04</v>
      </c>
      <c r="F28" s="60"/>
      <c r="G28" s="60"/>
      <c r="H28" s="60"/>
      <c r="I28" s="60"/>
      <c r="J28" s="60"/>
      <c r="K28" s="60"/>
      <c r="L28" s="60"/>
      <c r="M28" s="60"/>
      <c r="N28" s="60"/>
    </row>
    <row r="29" spans="1:14" ht="16">
      <c r="A29" s="142" t="s">
        <v>1057</v>
      </c>
      <c r="B29" s="142"/>
      <c r="C29" s="143" t="s">
        <v>612</v>
      </c>
      <c r="D29" s="489">
        <f t="shared" si="0"/>
        <v>0.49</v>
      </c>
      <c r="E29" s="60">
        <v>0.49</v>
      </c>
      <c r="F29" s="60"/>
      <c r="G29" s="60"/>
      <c r="H29" s="60"/>
      <c r="I29" s="60"/>
      <c r="J29" s="60"/>
      <c r="K29" s="60"/>
      <c r="L29" s="60"/>
      <c r="M29" s="60"/>
      <c r="N29" s="60"/>
    </row>
    <row r="30" spans="1:14" ht="16">
      <c r="A30" s="142" t="s">
        <v>1701</v>
      </c>
      <c r="B30" s="142"/>
      <c r="C30" s="143" t="s">
        <v>614</v>
      </c>
      <c r="D30" s="489">
        <f t="shared" si="0"/>
        <v>0.69</v>
      </c>
      <c r="E30" s="60">
        <v>0.69</v>
      </c>
      <c r="F30" s="60"/>
      <c r="G30" s="60"/>
      <c r="H30" s="60"/>
      <c r="I30" s="60"/>
      <c r="J30" s="60"/>
      <c r="K30" s="60"/>
      <c r="L30" s="60"/>
      <c r="M30" s="60"/>
      <c r="N30" s="60"/>
    </row>
    <row r="31" spans="1:14" ht="16">
      <c r="A31" s="800" t="s">
        <v>1058</v>
      </c>
      <c r="B31" s="142"/>
      <c r="C31" s="143" t="s">
        <v>615</v>
      </c>
      <c r="D31" s="489">
        <f t="shared" si="0"/>
        <v>2.67</v>
      </c>
      <c r="E31" s="60">
        <v>2.67</v>
      </c>
      <c r="F31" s="60"/>
      <c r="G31" s="60"/>
      <c r="H31" s="60"/>
      <c r="I31" s="60"/>
      <c r="J31" s="60"/>
      <c r="K31" s="60"/>
      <c r="L31" s="60"/>
      <c r="M31" s="60"/>
      <c r="N31" s="60"/>
    </row>
    <row r="32" spans="1:14" ht="32">
      <c r="A32" s="801"/>
      <c r="B32" s="142"/>
      <c r="C32" s="143" t="s">
        <v>616</v>
      </c>
      <c r="D32" s="489">
        <f t="shared" si="0"/>
        <v>0.39400000000000002</v>
      </c>
      <c r="E32" s="60"/>
      <c r="F32" s="60">
        <v>0.13200000000000001</v>
      </c>
      <c r="G32" s="60">
        <v>0.13</v>
      </c>
      <c r="H32" s="60">
        <v>4.3999999999999997E-2</v>
      </c>
      <c r="I32" s="60"/>
      <c r="J32" s="60"/>
      <c r="K32" s="60">
        <v>8.7999999999999995E-2</v>
      </c>
      <c r="L32" s="60"/>
      <c r="M32" s="60"/>
      <c r="N32" s="60"/>
    </row>
    <row r="33" spans="1:16" ht="16">
      <c r="A33" s="396" t="s">
        <v>1125</v>
      </c>
      <c r="B33" s="142"/>
      <c r="C33" s="143" t="s">
        <v>209</v>
      </c>
      <c r="D33" s="489">
        <f t="shared" si="0"/>
        <v>3</v>
      </c>
      <c r="E33" s="60">
        <v>3</v>
      </c>
      <c r="F33" s="60"/>
      <c r="G33" s="60"/>
      <c r="H33" s="60"/>
      <c r="I33" s="60"/>
      <c r="J33" s="60"/>
      <c r="K33" s="60"/>
      <c r="L33" s="60"/>
      <c r="M33" s="60"/>
      <c r="N33" s="60"/>
    </row>
    <row r="34" spans="1:16" ht="16">
      <c r="A34" s="142" t="s">
        <v>1102</v>
      </c>
      <c r="B34" s="142"/>
      <c r="C34" s="143" t="s">
        <v>617</v>
      </c>
      <c r="D34" s="489">
        <f t="shared" si="0"/>
        <v>2.56</v>
      </c>
      <c r="E34" s="60">
        <v>2.56</v>
      </c>
      <c r="F34" s="60"/>
      <c r="G34" s="60"/>
      <c r="H34" s="60"/>
      <c r="I34" s="60"/>
      <c r="J34" s="60"/>
      <c r="K34" s="60"/>
      <c r="L34" s="60"/>
      <c r="M34" s="60"/>
      <c r="N34" s="60"/>
    </row>
    <row r="35" spans="1:16" ht="16">
      <c r="A35" s="142" t="s">
        <v>618</v>
      </c>
      <c r="B35" s="142"/>
      <c r="C35" s="143" t="s">
        <v>619</v>
      </c>
      <c r="D35" s="489">
        <f t="shared" si="0"/>
        <v>4</v>
      </c>
      <c r="E35" s="60">
        <v>4</v>
      </c>
      <c r="F35" s="60"/>
      <c r="G35" s="60"/>
      <c r="H35" s="60"/>
      <c r="I35" s="60"/>
      <c r="J35" s="60"/>
      <c r="K35" s="60"/>
      <c r="L35" s="60"/>
      <c r="M35" s="60"/>
      <c r="N35" s="60"/>
    </row>
    <row r="36" spans="1:16" ht="16">
      <c r="A36" s="142" t="s">
        <v>620</v>
      </c>
      <c r="B36" s="142"/>
      <c r="C36" s="143" t="s">
        <v>621</v>
      </c>
      <c r="D36" s="489">
        <f t="shared" si="0"/>
        <v>1.26</v>
      </c>
      <c r="E36" s="60"/>
      <c r="F36" s="60">
        <v>0.37</v>
      </c>
      <c r="G36" s="60">
        <v>0.36</v>
      </c>
      <c r="H36" s="60">
        <v>0.04</v>
      </c>
      <c r="I36" s="60"/>
      <c r="J36" s="60"/>
      <c r="K36" s="60">
        <v>0.49</v>
      </c>
      <c r="L36" s="60"/>
      <c r="M36" s="60"/>
      <c r="N36" s="60"/>
    </row>
    <row r="37" spans="1:16" ht="16">
      <c r="A37" s="142" t="s">
        <v>622</v>
      </c>
      <c r="B37" s="142"/>
      <c r="C37" s="143" t="s">
        <v>623</v>
      </c>
      <c r="D37" s="489">
        <f t="shared" si="0"/>
        <v>4.5</v>
      </c>
      <c r="E37" s="60">
        <v>4.5</v>
      </c>
      <c r="F37" s="60"/>
      <c r="G37" s="60"/>
      <c r="H37" s="60"/>
      <c r="I37" s="60"/>
      <c r="J37" s="60"/>
      <c r="K37" s="60"/>
      <c r="L37" s="60"/>
      <c r="M37" s="60"/>
      <c r="N37" s="60"/>
    </row>
    <row r="38" spans="1:16" ht="16">
      <c r="A38" s="142" t="s">
        <v>624</v>
      </c>
      <c r="B38" s="142"/>
      <c r="C38" s="143" t="s">
        <v>625</v>
      </c>
      <c r="D38" s="489">
        <f t="shared" si="0"/>
        <v>3</v>
      </c>
      <c r="E38" s="60"/>
      <c r="F38" s="60">
        <v>1.05</v>
      </c>
      <c r="G38" s="60">
        <v>1.05</v>
      </c>
      <c r="H38" s="60"/>
      <c r="I38" s="60"/>
      <c r="J38" s="60"/>
      <c r="K38" s="60">
        <v>0.9</v>
      </c>
      <c r="L38" s="60"/>
      <c r="M38" s="60"/>
      <c r="N38" s="60"/>
    </row>
    <row r="39" spans="1:16" ht="16">
      <c r="A39" s="142" t="s">
        <v>626</v>
      </c>
      <c r="B39" s="142"/>
      <c r="C39" s="143" t="s">
        <v>627</v>
      </c>
      <c r="D39" s="489">
        <f t="shared" si="0"/>
        <v>6</v>
      </c>
      <c r="E39" s="60">
        <v>6</v>
      </c>
      <c r="F39" s="60"/>
      <c r="G39" s="60"/>
      <c r="H39" s="60"/>
      <c r="I39" s="60"/>
      <c r="J39" s="60"/>
      <c r="K39" s="60"/>
      <c r="L39" s="60"/>
      <c r="M39" s="60"/>
      <c r="N39" s="60"/>
    </row>
    <row r="40" spans="1:16" ht="16">
      <c r="A40" s="142" t="s">
        <v>628</v>
      </c>
      <c r="B40" s="142"/>
      <c r="C40" s="143" t="s">
        <v>629</v>
      </c>
      <c r="D40" s="489">
        <f t="shared" si="0"/>
        <v>0.8</v>
      </c>
      <c r="E40" s="60"/>
      <c r="F40" s="60">
        <v>0.2</v>
      </c>
      <c r="G40" s="60">
        <v>0.2</v>
      </c>
      <c r="H40" s="60">
        <v>0.2</v>
      </c>
      <c r="I40" s="60"/>
      <c r="J40" s="60"/>
      <c r="K40" s="60">
        <v>0.2</v>
      </c>
      <c r="L40" s="60"/>
      <c r="M40" s="60"/>
      <c r="N40" s="60"/>
    </row>
    <row r="41" spans="1:16" ht="16">
      <c r="A41" s="142" t="s">
        <v>699</v>
      </c>
      <c r="B41" s="142"/>
      <c r="C41" s="143" t="s">
        <v>700</v>
      </c>
      <c r="D41" s="489">
        <f t="shared" si="0"/>
        <v>10.039999999999999</v>
      </c>
      <c r="E41" s="60">
        <v>10.039999999999999</v>
      </c>
      <c r="F41" s="60"/>
      <c r="G41" s="60"/>
      <c r="H41" s="60"/>
      <c r="I41" s="60"/>
      <c r="J41" s="60"/>
      <c r="K41" s="60"/>
      <c r="L41" s="60"/>
      <c r="M41" s="60"/>
      <c r="N41" s="60"/>
    </row>
    <row r="42" spans="1:16" ht="16">
      <c r="A42" s="142" t="s">
        <v>1126</v>
      </c>
      <c r="B42" s="142"/>
      <c r="C42" s="143" t="s">
        <v>1039</v>
      </c>
      <c r="D42" s="489">
        <f t="shared" si="0"/>
        <v>1.8</v>
      </c>
      <c r="E42" s="60">
        <v>1.8</v>
      </c>
      <c r="F42" s="60"/>
      <c r="G42" s="60"/>
      <c r="H42" s="60"/>
      <c r="I42" s="60"/>
      <c r="J42" s="60"/>
      <c r="K42" s="60"/>
      <c r="L42" s="60"/>
      <c r="M42" s="60"/>
      <c r="N42" s="60"/>
    </row>
    <row r="43" spans="1:16" s="144" customFormat="1" ht="30" customHeight="1">
      <c r="A43" s="704" t="s">
        <v>17</v>
      </c>
      <c r="B43" s="704"/>
      <c r="C43" s="704"/>
      <c r="D43" s="208">
        <f>SUM(D3:D42)</f>
        <v>459.93400000000014</v>
      </c>
      <c r="E43" s="208">
        <f t="shared" ref="E43:N43" si="1">SUM(E3:E42)</f>
        <v>362.30000000000007</v>
      </c>
      <c r="F43" s="208">
        <f t="shared" si="1"/>
        <v>38.211999999999996</v>
      </c>
      <c r="G43" s="208">
        <f t="shared" si="1"/>
        <v>31.599999999999998</v>
      </c>
      <c r="H43" s="208">
        <f t="shared" si="1"/>
        <v>9.2639999999999993</v>
      </c>
      <c r="I43" s="208">
        <f t="shared" si="1"/>
        <v>0</v>
      </c>
      <c r="J43" s="208">
        <f t="shared" si="1"/>
        <v>0</v>
      </c>
      <c r="K43" s="208">
        <f t="shared" si="1"/>
        <v>18.557999999999996</v>
      </c>
      <c r="L43" s="208">
        <f t="shared" si="1"/>
        <v>0</v>
      </c>
      <c r="M43" s="208">
        <f t="shared" si="1"/>
        <v>0</v>
      </c>
      <c r="N43" s="208">
        <f t="shared" si="1"/>
        <v>0</v>
      </c>
      <c r="O43" s="67"/>
      <c r="P43" s="85"/>
    </row>
    <row r="44" spans="1:16" s="131" customFormat="1" ht="30" customHeight="1">
      <c r="A44" s="392"/>
      <c r="B44" s="393"/>
      <c r="C44" s="393"/>
      <c r="D44" s="394"/>
      <c r="E44" s="395"/>
      <c r="F44" s="395"/>
      <c r="G44" s="395"/>
      <c r="H44" s="395"/>
      <c r="I44" s="395"/>
      <c r="J44" s="395"/>
      <c r="K44" s="395"/>
      <c r="L44" s="395"/>
      <c r="M44" s="395"/>
      <c r="N44" s="395"/>
      <c r="O44" s="54"/>
      <c r="P44" s="395"/>
    </row>
    <row r="45" spans="1:16" s="131" customFormat="1" ht="31" customHeight="1">
      <c r="A45" s="143" t="s">
        <v>919</v>
      </c>
      <c r="B45" s="192"/>
      <c r="C45" s="142" t="s">
        <v>934</v>
      </c>
      <c r="D45" s="208">
        <f>SUM(E45:N45)</f>
        <v>36.07</v>
      </c>
      <c r="E45" s="60">
        <v>36.07</v>
      </c>
      <c r="F45" s="63"/>
      <c r="G45" s="63"/>
      <c r="H45" s="63"/>
      <c r="I45" s="63"/>
      <c r="J45" s="63"/>
      <c r="K45" s="63"/>
      <c r="L45" s="63"/>
      <c r="M45" s="63"/>
      <c r="N45" s="63"/>
      <c r="O45" s="54"/>
      <c r="P45" s="395"/>
    </row>
    <row r="46" spans="1:16" s="131" customFormat="1" ht="31" customHeight="1">
      <c r="A46" s="143" t="s">
        <v>920</v>
      </c>
      <c r="B46" s="192"/>
      <c r="C46" s="143" t="s">
        <v>924</v>
      </c>
      <c r="D46" s="208">
        <f t="shared" ref="D46:D54" si="2">SUM(E46:N46)</f>
        <v>56</v>
      </c>
      <c r="E46" s="60">
        <v>56</v>
      </c>
      <c r="F46" s="63"/>
      <c r="G46" s="63"/>
      <c r="H46" s="63"/>
      <c r="I46" s="63"/>
      <c r="J46" s="63"/>
      <c r="K46" s="63"/>
      <c r="L46" s="63"/>
      <c r="M46" s="63"/>
      <c r="N46" s="63"/>
      <c r="O46" s="54"/>
      <c r="P46" s="395"/>
    </row>
    <row r="47" spans="1:16" s="131" customFormat="1" ht="31" customHeight="1">
      <c r="A47" s="143" t="s">
        <v>921</v>
      </c>
      <c r="B47" s="192"/>
      <c r="C47" s="143" t="s">
        <v>925</v>
      </c>
      <c r="D47" s="208">
        <f t="shared" si="2"/>
        <v>1</v>
      </c>
      <c r="E47" s="60">
        <v>1</v>
      </c>
      <c r="F47" s="63"/>
      <c r="G47" s="63"/>
      <c r="H47" s="63"/>
      <c r="I47" s="63"/>
      <c r="J47" s="63"/>
      <c r="K47" s="63"/>
      <c r="L47" s="63"/>
      <c r="M47" s="63"/>
      <c r="N47" s="63"/>
      <c r="O47" s="54"/>
      <c r="P47" s="395"/>
    </row>
    <row r="48" spans="1:16" s="131" customFormat="1" ht="31" customHeight="1">
      <c r="A48" s="143" t="s">
        <v>1059</v>
      </c>
      <c r="B48" s="192"/>
      <c r="C48" s="143" t="s">
        <v>926</v>
      </c>
      <c r="D48" s="208">
        <f t="shared" si="2"/>
        <v>0.4</v>
      </c>
      <c r="E48" s="60">
        <v>0.4</v>
      </c>
      <c r="F48" s="63"/>
      <c r="G48" s="63"/>
      <c r="H48" s="63"/>
      <c r="I48" s="63"/>
      <c r="J48" s="63"/>
      <c r="K48" s="63"/>
      <c r="L48" s="63"/>
      <c r="M48" s="63"/>
      <c r="N48" s="63"/>
      <c r="O48" s="54"/>
      <c r="P48" s="395"/>
    </row>
    <row r="49" spans="1:16" s="131" customFormat="1" ht="31" customHeight="1">
      <c r="A49" s="143" t="s">
        <v>1060</v>
      </c>
      <c r="B49" s="192"/>
      <c r="C49" s="143" t="s">
        <v>927</v>
      </c>
      <c r="D49" s="208">
        <f t="shared" si="2"/>
        <v>2.9</v>
      </c>
      <c r="E49" s="60">
        <v>2.9</v>
      </c>
      <c r="F49" s="63"/>
      <c r="G49" s="63"/>
      <c r="H49" s="63"/>
      <c r="I49" s="63"/>
      <c r="J49" s="63"/>
      <c r="K49" s="63"/>
      <c r="L49" s="63"/>
      <c r="M49" s="63"/>
      <c r="N49" s="63"/>
      <c r="O49" s="54"/>
      <c r="P49" s="395"/>
    </row>
    <row r="50" spans="1:16" s="131" customFormat="1" ht="31" customHeight="1">
      <c r="A50" s="143" t="s">
        <v>1061</v>
      </c>
      <c r="B50" s="192"/>
      <c r="C50" s="143" t="s">
        <v>928</v>
      </c>
      <c r="D50" s="208">
        <f t="shared" si="2"/>
        <v>6.29</v>
      </c>
      <c r="E50" s="60">
        <v>6.29</v>
      </c>
      <c r="F50" s="63"/>
      <c r="G50" s="63"/>
      <c r="H50" s="63"/>
      <c r="I50" s="63"/>
      <c r="J50" s="63"/>
      <c r="K50" s="63"/>
      <c r="L50" s="63"/>
      <c r="M50" s="63"/>
      <c r="N50" s="63"/>
      <c r="O50" s="54"/>
      <c r="P50" s="395"/>
    </row>
    <row r="51" spans="1:16" s="131" customFormat="1" ht="31" customHeight="1">
      <c r="A51" s="143" t="s">
        <v>1062</v>
      </c>
      <c r="B51" s="192"/>
      <c r="C51" s="143" t="s">
        <v>929</v>
      </c>
      <c r="D51" s="208">
        <f t="shared" si="2"/>
        <v>1.05</v>
      </c>
      <c r="E51" s="60">
        <v>1.05</v>
      </c>
      <c r="F51" s="63"/>
      <c r="G51" s="63"/>
      <c r="H51" s="63"/>
      <c r="I51" s="63"/>
      <c r="J51" s="63"/>
      <c r="K51" s="63"/>
      <c r="L51" s="63"/>
      <c r="M51" s="63"/>
      <c r="N51" s="63"/>
      <c r="O51" s="54"/>
      <c r="P51" s="395"/>
    </row>
    <row r="52" spans="1:16" s="131" customFormat="1" ht="31" customHeight="1">
      <c r="A52" s="143" t="s">
        <v>922</v>
      </c>
      <c r="B52" s="192"/>
      <c r="C52" s="143" t="s">
        <v>930</v>
      </c>
      <c r="D52" s="208">
        <f t="shared" si="2"/>
        <v>8</v>
      </c>
      <c r="E52" s="60">
        <v>8</v>
      </c>
      <c r="F52" s="63"/>
      <c r="G52" s="63"/>
      <c r="H52" s="63"/>
      <c r="I52" s="63"/>
      <c r="J52" s="63"/>
      <c r="K52" s="63"/>
      <c r="L52" s="63"/>
      <c r="M52" s="63"/>
      <c r="N52" s="63"/>
      <c r="O52" s="54"/>
      <c r="P52" s="395"/>
    </row>
    <row r="53" spans="1:16" s="131" customFormat="1" ht="31" customHeight="1">
      <c r="A53" s="143" t="s">
        <v>923</v>
      </c>
      <c r="B53" s="192"/>
      <c r="C53" s="143" t="s">
        <v>931</v>
      </c>
      <c r="D53" s="208">
        <f t="shared" si="2"/>
        <v>0.4</v>
      </c>
      <c r="E53" s="60">
        <v>0.4</v>
      </c>
      <c r="F53" s="63"/>
      <c r="G53" s="63"/>
      <c r="H53" s="63"/>
      <c r="I53" s="63"/>
      <c r="J53" s="63"/>
      <c r="K53" s="63"/>
      <c r="L53" s="63"/>
      <c r="M53" s="63"/>
      <c r="N53" s="63"/>
      <c r="O53" s="54"/>
      <c r="P53" s="395"/>
    </row>
    <row r="54" spans="1:16" s="131" customFormat="1" ht="31" customHeight="1">
      <c r="A54" s="143" t="s">
        <v>1063</v>
      </c>
      <c r="B54" s="192"/>
      <c r="C54" s="143" t="s">
        <v>932</v>
      </c>
      <c r="D54" s="208">
        <f t="shared" si="2"/>
        <v>8</v>
      </c>
      <c r="E54" s="60">
        <v>8</v>
      </c>
      <c r="F54" s="63"/>
      <c r="G54" s="63"/>
      <c r="H54" s="63"/>
      <c r="I54" s="63"/>
      <c r="J54" s="63"/>
      <c r="K54" s="63"/>
      <c r="L54" s="63"/>
      <c r="M54" s="63"/>
      <c r="N54" s="63"/>
      <c r="O54" s="54"/>
      <c r="P54" s="395"/>
    </row>
    <row r="55" spans="1:16" s="144" customFormat="1" ht="30" customHeight="1">
      <c r="A55" s="704" t="s">
        <v>31</v>
      </c>
      <c r="B55" s="704"/>
      <c r="C55" s="704"/>
      <c r="D55" s="85">
        <f>SUM(D45:D54)</f>
        <v>120.11000000000001</v>
      </c>
      <c r="E55" s="85">
        <f>SUM(E45:E54)</f>
        <v>120.11000000000001</v>
      </c>
      <c r="F55" s="85">
        <f t="shared" ref="F55:N55" si="3">SUM(F45:F54)</f>
        <v>0</v>
      </c>
      <c r="G55" s="85">
        <f t="shared" si="3"/>
        <v>0</v>
      </c>
      <c r="H55" s="85">
        <f t="shared" si="3"/>
        <v>0</v>
      </c>
      <c r="I55" s="85">
        <f t="shared" si="3"/>
        <v>0</v>
      </c>
      <c r="J55" s="85">
        <f t="shared" si="3"/>
        <v>0</v>
      </c>
      <c r="K55" s="85">
        <f t="shared" si="3"/>
        <v>0</v>
      </c>
      <c r="L55" s="85">
        <f t="shared" si="3"/>
        <v>0</v>
      </c>
      <c r="M55" s="85">
        <f t="shared" si="3"/>
        <v>0</v>
      </c>
      <c r="N55" s="85">
        <f t="shared" si="3"/>
        <v>0</v>
      </c>
      <c r="O55" s="67"/>
      <c r="P55" s="397"/>
    </row>
    <row r="56" spans="1:16" s="144" customFormat="1" ht="30" customHeight="1">
      <c r="A56" s="704" t="s">
        <v>935</v>
      </c>
      <c r="B56" s="704"/>
      <c r="C56" s="704"/>
      <c r="D56" s="85">
        <f t="shared" ref="D56:N56" si="4">D55+D43</f>
        <v>580.0440000000001</v>
      </c>
      <c r="E56" s="85">
        <f t="shared" si="4"/>
        <v>482.41000000000008</v>
      </c>
      <c r="F56" s="85">
        <f t="shared" si="4"/>
        <v>38.211999999999996</v>
      </c>
      <c r="G56" s="85">
        <f t="shared" si="4"/>
        <v>31.599999999999998</v>
      </c>
      <c r="H56" s="85">
        <f t="shared" si="4"/>
        <v>9.2639999999999993</v>
      </c>
      <c r="I56" s="85">
        <f t="shared" si="4"/>
        <v>0</v>
      </c>
      <c r="J56" s="85">
        <f t="shared" si="4"/>
        <v>0</v>
      </c>
      <c r="K56" s="85">
        <f t="shared" si="4"/>
        <v>18.557999999999996</v>
      </c>
      <c r="L56" s="85">
        <f t="shared" si="4"/>
        <v>0</v>
      </c>
      <c r="M56" s="85">
        <f t="shared" si="4"/>
        <v>0</v>
      </c>
      <c r="N56" s="85">
        <f t="shared" si="4"/>
        <v>0</v>
      </c>
      <c r="O56" s="67"/>
      <c r="P56" s="397"/>
    </row>
    <row r="57" spans="1:16" s="241" customFormat="1" ht="34" customHeight="1">
      <c r="A57" s="142"/>
      <c r="B57" s="142"/>
      <c r="C57" s="192" t="s">
        <v>701</v>
      </c>
      <c r="D57" s="83">
        <f>SUM(D3:D18)+SUM(D28:D40)+D42+D55</f>
        <v>258.56400000000002</v>
      </c>
      <c r="E57" s="83">
        <f t="shared" ref="E57:N57" si="5">E4+E5+E6+E7+E8+E9+E10+E11+E12+E13+E14+E15+E16+E17+E18+E27+E28+E29+E30+E31+E32+E34+E35+E36+E37+E38+E39+E40+E55+E3+E42</f>
        <v>181.93000000000004</v>
      </c>
      <c r="F57" s="83">
        <f t="shared" si="5"/>
        <v>38.211999999999996</v>
      </c>
      <c r="G57" s="83">
        <f t="shared" si="5"/>
        <v>31.599999999999998</v>
      </c>
      <c r="H57" s="83">
        <f t="shared" si="5"/>
        <v>9.2639999999999993</v>
      </c>
      <c r="I57" s="83">
        <f t="shared" si="5"/>
        <v>0</v>
      </c>
      <c r="J57" s="83">
        <f t="shared" si="5"/>
        <v>0</v>
      </c>
      <c r="K57" s="83">
        <f t="shared" si="5"/>
        <v>18.557999999999996</v>
      </c>
      <c r="L57" s="83">
        <f t="shared" si="5"/>
        <v>0</v>
      </c>
      <c r="M57" s="83">
        <f t="shared" si="5"/>
        <v>0</v>
      </c>
      <c r="N57" s="83">
        <f t="shared" si="5"/>
        <v>0</v>
      </c>
      <c r="O57" s="80"/>
      <c r="P57" s="80"/>
    </row>
    <row r="58" spans="1:16" s="138" customFormat="1" ht="34" customHeight="1">
      <c r="A58" s="142"/>
      <c r="B58" s="142"/>
      <c r="C58" s="192" t="s">
        <v>30</v>
      </c>
      <c r="D58" s="85">
        <f>SUM(D19:D27)+D41</f>
        <v>321.48</v>
      </c>
      <c r="E58" s="85">
        <f t="shared" ref="E58:N58" si="6">E41+E19+E20+E21+E22+E23+E24+E25+E26</f>
        <v>297.48</v>
      </c>
      <c r="F58" s="85">
        <f t="shared" si="6"/>
        <v>0</v>
      </c>
      <c r="G58" s="85">
        <f t="shared" si="6"/>
        <v>0</v>
      </c>
      <c r="H58" s="85">
        <f t="shared" si="6"/>
        <v>0</v>
      </c>
      <c r="I58" s="85">
        <f t="shared" si="6"/>
        <v>0</v>
      </c>
      <c r="J58" s="85">
        <f t="shared" si="6"/>
        <v>0</v>
      </c>
      <c r="K58" s="85">
        <f t="shared" si="6"/>
        <v>0</v>
      </c>
      <c r="L58" s="85">
        <f t="shared" si="6"/>
        <v>0</v>
      </c>
      <c r="M58" s="85">
        <f t="shared" si="6"/>
        <v>0</v>
      </c>
      <c r="N58" s="85">
        <f t="shared" si="6"/>
        <v>0</v>
      </c>
      <c r="O58" s="67"/>
      <c r="P58" s="67"/>
    </row>
    <row r="59" spans="1:16" s="138" customFormat="1" ht="34" customHeight="1">
      <c r="A59" s="142"/>
      <c r="B59" s="142"/>
      <c r="C59" s="192" t="s">
        <v>31</v>
      </c>
      <c r="D59" s="85">
        <f>D57+D58</f>
        <v>580.0440000000001</v>
      </c>
      <c r="E59" s="85">
        <f t="shared" ref="E59:N59" si="7">E57+E58</f>
        <v>479.41000000000008</v>
      </c>
      <c r="F59" s="85">
        <f t="shared" si="7"/>
        <v>38.211999999999996</v>
      </c>
      <c r="G59" s="85">
        <f t="shared" si="7"/>
        <v>31.599999999999998</v>
      </c>
      <c r="H59" s="85">
        <f t="shared" si="7"/>
        <v>9.2639999999999993</v>
      </c>
      <c r="I59" s="85">
        <f t="shared" si="7"/>
        <v>0</v>
      </c>
      <c r="J59" s="85">
        <f t="shared" si="7"/>
        <v>0</v>
      </c>
      <c r="K59" s="85">
        <f t="shared" si="7"/>
        <v>18.557999999999996</v>
      </c>
      <c r="L59" s="85">
        <f t="shared" si="7"/>
        <v>0</v>
      </c>
      <c r="M59" s="85">
        <f t="shared" si="7"/>
        <v>0</v>
      </c>
      <c r="N59" s="85">
        <f t="shared" si="7"/>
        <v>0</v>
      </c>
      <c r="O59" s="67"/>
      <c r="P59" s="67"/>
    </row>
    <row r="60" spans="1:16" ht="409.6">
      <c r="H60" s="54" t="s">
        <v>630</v>
      </c>
    </row>
  </sheetData>
  <mergeCells count="5">
    <mergeCell ref="A43:C43"/>
    <mergeCell ref="A56:C56"/>
    <mergeCell ref="A55:C55"/>
    <mergeCell ref="A31:A32"/>
    <mergeCell ref="A1:D1"/>
  </mergeCells>
  <pageMargins left="0.7" right="0.7" top="0.75" bottom="0.75" header="0.3" footer="0.3"/>
  <pageSetup paperSize="9" scale="42" fitToHeight="3" orientation="portrait" horizontalDpi="4294967292" r:id="rId1"/>
  <rowBreaks count="1" manualBreakCount="1">
    <brk id="44"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104"/>
  <sheetViews>
    <sheetView view="pageBreakPreview" zoomScaleNormal="100" zoomScaleSheetLayoutView="100" workbookViewId="0">
      <pane xSplit="3" ySplit="2" topLeftCell="D3" activePane="bottomRight" state="frozen"/>
      <selection activeCell="E13" sqref="E13"/>
      <selection pane="topRight" activeCell="E13" sqref="E13"/>
      <selection pane="bottomLeft" activeCell="E13" sqref="E13"/>
      <selection pane="bottomRight" activeCell="K3" sqref="K3"/>
    </sheetView>
  </sheetViews>
  <sheetFormatPr baseColWidth="10" defaultColWidth="9.1640625" defaultRowHeight="15"/>
  <cols>
    <col min="1" max="1" width="10.33203125" style="24" bestFit="1" customWidth="1"/>
    <col min="2" max="2" width="7.33203125" style="17" bestFit="1" customWidth="1"/>
    <col min="3" max="3" width="24.5" style="17" bestFit="1" customWidth="1"/>
    <col min="4" max="4" width="11" style="435" customWidth="1"/>
    <col min="5" max="6" width="12.1640625" style="434" customWidth="1"/>
    <col min="7" max="7" width="45.5" style="438" customWidth="1"/>
    <col min="8" max="15" width="9.1640625" style="17"/>
    <col min="16" max="16384" width="9.1640625" style="20"/>
  </cols>
  <sheetData>
    <row r="1" spans="1:7" ht="24" customHeight="1">
      <c r="A1" s="685" t="s">
        <v>77</v>
      </c>
      <c r="B1" s="686"/>
      <c r="C1" s="686"/>
      <c r="D1" s="686"/>
      <c r="E1" s="686"/>
      <c r="F1" s="686"/>
      <c r="G1" s="687"/>
    </row>
    <row r="2" spans="1:7" s="18" customFormat="1" ht="55.5" customHeight="1">
      <c r="A2" s="429" t="s">
        <v>0</v>
      </c>
      <c r="B2" s="430" t="s">
        <v>1</v>
      </c>
      <c r="C2" s="430" t="s">
        <v>2</v>
      </c>
      <c r="D2" s="431" t="s">
        <v>1127</v>
      </c>
      <c r="E2" s="69" t="s">
        <v>1133</v>
      </c>
      <c r="F2" s="69" t="s">
        <v>1134</v>
      </c>
      <c r="G2" s="69" t="s">
        <v>1131</v>
      </c>
    </row>
    <row r="3" spans="1:7" ht="64">
      <c r="A3" s="645" t="s">
        <v>13</v>
      </c>
      <c r="B3" s="432" t="s">
        <v>18</v>
      </c>
      <c r="C3" s="433" t="s">
        <v>14</v>
      </c>
      <c r="D3" s="614">
        <f>SUM(E3:F3)</f>
        <v>7.2080000000000002</v>
      </c>
      <c r="E3" s="615">
        <v>5.7679999999999998</v>
      </c>
      <c r="F3" s="615">
        <v>1.44</v>
      </c>
      <c r="G3" s="436" t="s">
        <v>1157</v>
      </c>
    </row>
    <row r="4" spans="1:7" ht="57" customHeight="1">
      <c r="A4" s="681" t="s">
        <v>78</v>
      </c>
      <c r="B4" s="432" t="s">
        <v>18</v>
      </c>
      <c r="C4" s="433" t="s">
        <v>79</v>
      </c>
      <c r="D4" s="614">
        <f t="shared" ref="D4:D65" si="0">SUM(E4:F4)</f>
        <v>35.234000000000002</v>
      </c>
      <c r="E4" s="615">
        <v>28.184000000000001</v>
      </c>
      <c r="F4" s="615">
        <v>7.05</v>
      </c>
      <c r="G4" s="436" t="s">
        <v>1159</v>
      </c>
    </row>
    <row r="5" spans="1:7" ht="57" customHeight="1">
      <c r="A5" s="681"/>
      <c r="B5" s="432" t="s">
        <v>18</v>
      </c>
      <c r="C5" s="433" t="s">
        <v>80</v>
      </c>
      <c r="D5" s="614">
        <f t="shared" si="0"/>
        <v>13.242000000000001</v>
      </c>
      <c r="E5" s="615">
        <v>10.592000000000001</v>
      </c>
      <c r="F5" s="615">
        <v>2.65</v>
      </c>
      <c r="G5" s="436" t="s">
        <v>1158</v>
      </c>
    </row>
    <row r="6" spans="1:7" ht="33">
      <c r="A6" s="645" t="s">
        <v>81</v>
      </c>
      <c r="B6" s="432" t="s">
        <v>18</v>
      </c>
      <c r="C6" s="433" t="s">
        <v>82</v>
      </c>
      <c r="D6" s="614">
        <f t="shared" si="0"/>
        <v>1.2</v>
      </c>
      <c r="E6" s="615">
        <v>0.96</v>
      </c>
      <c r="F6" s="615">
        <v>0.24</v>
      </c>
      <c r="G6" s="436" t="s">
        <v>1162</v>
      </c>
    </row>
    <row r="7" spans="1:7" ht="33">
      <c r="A7" s="645" t="s">
        <v>15</v>
      </c>
      <c r="B7" s="432" t="s">
        <v>18</v>
      </c>
      <c r="C7" s="433" t="s">
        <v>16</v>
      </c>
      <c r="D7" s="614">
        <f t="shared" si="0"/>
        <v>4.2</v>
      </c>
      <c r="E7" s="615">
        <v>3.36</v>
      </c>
      <c r="F7" s="615">
        <v>0.84</v>
      </c>
      <c r="G7" s="436" t="s">
        <v>1160</v>
      </c>
    </row>
    <row r="8" spans="1:7" ht="96">
      <c r="A8" s="645" t="s">
        <v>954</v>
      </c>
      <c r="B8" s="432" t="s">
        <v>18</v>
      </c>
      <c r="C8" s="433" t="s">
        <v>955</v>
      </c>
      <c r="D8" s="614">
        <f t="shared" si="0"/>
        <v>1.5</v>
      </c>
      <c r="E8" s="615">
        <v>1.5</v>
      </c>
      <c r="F8" s="615">
        <v>0</v>
      </c>
      <c r="G8" s="436" t="s">
        <v>1161</v>
      </c>
    </row>
    <row r="9" spans="1:7" ht="49">
      <c r="A9" s="645" t="s">
        <v>83</v>
      </c>
      <c r="B9" s="432" t="s">
        <v>18</v>
      </c>
      <c r="C9" s="433" t="s">
        <v>84</v>
      </c>
      <c r="D9" s="614">
        <f t="shared" si="0"/>
        <v>55.940000000000005</v>
      </c>
      <c r="E9" s="615">
        <v>44.752000000000002</v>
      </c>
      <c r="F9" s="615">
        <v>11.188000000000001</v>
      </c>
      <c r="G9" s="436" t="s">
        <v>1163</v>
      </c>
    </row>
    <row r="10" spans="1:7" ht="49">
      <c r="A10" s="645" t="s">
        <v>85</v>
      </c>
      <c r="B10" s="432" t="s">
        <v>18</v>
      </c>
      <c r="C10" s="433" t="s">
        <v>86</v>
      </c>
      <c r="D10" s="614">
        <f t="shared" si="0"/>
        <v>32.707999999999998</v>
      </c>
      <c r="E10" s="615">
        <v>26.167999999999999</v>
      </c>
      <c r="F10" s="615">
        <v>6.54</v>
      </c>
      <c r="G10" s="436" t="s">
        <v>1164</v>
      </c>
    </row>
    <row r="11" spans="1:7" ht="80">
      <c r="A11" s="681" t="s">
        <v>87</v>
      </c>
      <c r="B11" s="432" t="s">
        <v>18</v>
      </c>
      <c r="C11" s="433" t="s">
        <v>88</v>
      </c>
      <c r="D11" s="614">
        <f t="shared" si="0"/>
        <v>18.080000000000002</v>
      </c>
      <c r="E11" s="615">
        <v>14.464</v>
      </c>
      <c r="F11" s="615">
        <v>3.6160000000000001</v>
      </c>
      <c r="G11" s="436" t="s">
        <v>1165</v>
      </c>
    </row>
    <row r="12" spans="1:7" ht="80">
      <c r="A12" s="681"/>
      <c r="B12" s="432" t="s">
        <v>18</v>
      </c>
      <c r="C12" s="433" t="s">
        <v>89</v>
      </c>
      <c r="D12" s="614">
        <f t="shared" si="0"/>
        <v>4.0500000000000007</v>
      </c>
      <c r="E12" s="615">
        <v>3.24</v>
      </c>
      <c r="F12" s="615">
        <v>0.81</v>
      </c>
      <c r="G12" s="436" t="s">
        <v>1166</v>
      </c>
    </row>
    <row r="13" spans="1:7" ht="64">
      <c r="A13" s="645" t="s">
        <v>90</v>
      </c>
      <c r="B13" s="432" t="s">
        <v>18</v>
      </c>
      <c r="C13" s="433" t="s">
        <v>91</v>
      </c>
      <c r="D13" s="614">
        <f t="shared" si="0"/>
        <v>0.03</v>
      </c>
      <c r="E13" s="615">
        <v>0.03</v>
      </c>
      <c r="F13" s="615">
        <v>0</v>
      </c>
      <c r="G13" s="436" t="s">
        <v>1167</v>
      </c>
    </row>
    <row r="14" spans="1:7" ht="64">
      <c r="A14" s="645" t="s">
        <v>92</v>
      </c>
      <c r="B14" s="432" t="s">
        <v>18</v>
      </c>
      <c r="C14" s="433" t="s">
        <v>93</v>
      </c>
      <c r="D14" s="614">
        <f t="shared" si="0"/>
        <v>0.48</v>
      </c>
      <c r="E14" s="615">
        <v>0.48</v>
      </c>
      <c r="F14" s="615">
        <v>0</v>
      </c>
      <c r="G14" s="436" t="s">
        <v>1168</v>
      </c>
    </row>
    <row r="15" spans="1:7" ht="64">
      <c r="A15" s="645" t="s">
        <v>94</v>
      </c>
      <c r="B15" s="432" t="s">
        <v>18</v>
      </c>
      <c r="C15" s="433" t="s">
        <v>95</v>
      </c>
      <c r="D15" s="614">
        <f t="shared" si="0"/>
        <v>3.12</v>
      </c>
      <c r="E15" s="615">
        <v>3.12</v>
      </c>
      <c r="F15" s="615">
        <v>0</v>
      </c>
      <c r="G15" s="436" t="s">
        <v>1169</v>
      </c>
    </row>
    <row r="16" spans="1:7" ht="59.25" customHeight="1">
      <c r="A16" s="645" t="s">
        <v>96</v>
      </c>
      <c r="B16" s="432" t="s">
        <v>18</v>
      </c>
      <c r="C16" s="433" t="s">
        <v>97</v>
      </c>
      <c r="D16" s="614">
        <f t="shared" si="0"/>
        <v>1.56</v>
      </c>
      <c r="E16" s="615">
        <v>1.56</v>
      </c>
      <c r="F16" s="615">
        <v>0</v>
      </c>
      <c r="G16" s="436"/>
    </row>
    <row r="17" spans="1:15" ht="64">
      <c r="A17" s="645" t="s">
        <v>98</v>
      </c>
      <c r="B17" s="432" t="s">
        <v>18</v>
      </c>
      <c r="C17" s="433" t="s">
        <v>99</v>
      </c>
      <c r="D17" s="614">
        <f t="shared" si="0"/>
        <v>0.26</v>
      </c>
      <c r="E17" s="615">
        <v>0.26</v>
      </c>
      <c r="F17" s="615">
        <v>0</v>
      </c>
      <c r="G17" s="436" t="s">
        <v>1170</v>
      </c>
    </row>
    <row r="18" spans="1:15" s="19" customFormat="1" ht="54" customHeight="1">
      <c r="A18" s="645" t="s">
        <v>100</v>
      </c>
      <c r="B18" s="432" t="s">
        <v>18</v>
      </c>
      <c r="C18" s="433" t="s">
        <v>101</v>
      </c>
      <c r="D18" s="614">
        <f t="shared" si="0"/>
        <v>0.13</v>
      </c>
      <c r="E18" s="615">
        <v>0.13</v>
      </c>
      <c r="F18" s="615">
        <v>0</v>
      </c>
      <c r="G18" s="436"/>
      <c r="H18" s="434"/>
      <c r="I18" s="434"/>
      <c r="J18" s="434"/>
      <c r="K18" s="434"/>
      <c r="L18" s="434"/>
      <c r="M18" s="434"/>
      <c r="N18" s="434"/>
      <c r="O18" s="434"/>
    </row>
    <row r="19" spans="1:15" s="19" customFormat="1" ht="58.5" customHeight="1">
      <c r="A19" s="645" t="s">
        <v>102</v>
      </c>
      <c r="B19" s="432" t="s">
        <v>18</v>
      </c>
      <c r="C19" s="433" t="s">
        <v>103</v>
      </c>
      <c r="D19" s="614">
        <f t="shared" si="0"/>
        <v>5</v>
      </c>
      <c r="E19" s="615">
        <v>5</v>
      </c>
      <c r="F19" s="615">
        <v>0</v>
      </c>
      <c r="G19" s="436" t="s">
        <v>1171</v>
      </c>
      <c r="H19" s="434"/>
      <c r="I19" s="434"/>
      <c r="J19" s="434"/>
      <c r="K19" s="434"/>
      <c r="L19" s="434"/>
      <c r="M19" s="434"/>
      <c r="N19" s="434"/>
      <c r="O19" s="434"/>
    </row>
    <row r="20" spans="1:15" s="19" customFormat="1" ht="54">
      <c r="A20" s="645" t="s">
        <v>104</v>
      </c>
      <c r="B20" s="432" t="s">
        <v>18</v>
      </c>
      <c r="C20" s="433" t="s">
        <v>105</v>
      </c>
      <c r="D20" s="614">
        <f t="shared" si="0"/>
        <v>17</v>
      </c>
      <c r="E20" s="615">
        <v>17</v>
      </c>
      <c r="F20" s="615">
        <v>0</v>
      </c>
      <c r="G20" s="436" t="s">
        <v>1174</v>
      </c>
      <c r="H20" s="434"/>
      <c r="I20" s="434"/>
      <c r="J20" s="434"/>
      <c r="K20" s="434"/>
      <c r="L20" s="434"/>
      <c r="M20" s="434"/>
      <c r="N20" s="434"/>
      <c r="O20" s="434"/>
    </row>
    <row r="21" spans="1:15" s="19" customFormat="1" ht="33">
      <c r="A21" s="645" t="s">
        <v>106</v>
      </c>
      <c r="B21" s="432" t="s">
        <v>18</v>
      </c>
      <c r="C21" s="433" t="s">
        <v>107</v>
      </c>
      <c r="D21" s="614">
        <f t="shared" si="0"/>
        <v>2.4</v>
      </c>
      <c r="E21" s="615">
        <v>2.4</v>
      </c>
      <c r="F21" s="615">
        <v>0</v>
      </c>
      <c r="G21" s="436" t="s">
        <v>1173</v>
      </c>
      <c r="H21" s="434"/>
      <c r="I21" s="434"/>
      <c r="J21" s="434"/>
      <c r="K21" s="434"/>
      <c r="L21" s="434"/>
      <c r="M21" s="434"/>
      <c r="N21" s="434"/>
      <c r="O21" s="434"/>
    </row>
    <row r="22" spans="1:15" s="19" customFormat="1" ht="33">
      <c r="A22" s="645" t="s">
        <v>108</v>
      </c>
      <c r="B22" s="432" t="s">
        <v>18</v>
      </c>
      <c r="C22" s="433" t="s">
        <v>109</v>
      </c>
      <c r="D22" s="614">
        <f t="shared" si="0"/>
        <v>6.2</v>
      </c>
      <c r="E22" s="615">
        <v>6.2</v>
      </c>
      <c r="F22" s="615">
        <v>0</v>
      </c>
      <c r="G22" s="436" t="s">
        <v>1172</v>
      </c>
      <c r="H22" s="434"/>
      <c r="I22" s="434"/>
      <c r="J22" s="434"/>
      <c r="K22" s="434"/>
      <c r="L22" s="434"/>
      <c r="M22" s="434"/>
      <c r="N22" s="434"/>
      <c r="O22" s="434"/>
    </row>
    <row r="23" spans="1:15" s="19" customFormat="1" ht="33">
      <c r="A23" s="645" t="s">
        <v>110</v>
      </c>
      <c r="B23" s="432" t="s">
        <v>18</v>
      </c>
      <c r="C23" s="433" t="s">
        <v>111</v>
      </c>
      <c r="D23" s="614">
        <f t="shared" si="0"/>
        <v>3</v>
      </c>
      <c r="E23" s="615">
        <v>2</v>
      </c>
      <c r="F23" s="615">
        <v>1</v>
      </c>
      <c r="G23" s="436" t="s">
        <v>1175</v>
      </c>
      <c r="H23" s="434"/>
      <c r="I23" s="434"/>
      <c r="J23" s="434"/>
      <c r="K23" s="434"/>
      <c r="L23" s="434"/>
      <c r="M23" s="434"/>
      <c r="N23" s="434"/>
      <c r="O23" s="434"/>
    </row>
    <row r="24" spans="1:15" s="19" customFormat="1" ht="33">
      <c r="A24" s="645" t="s">
        <v>112</v>
      </c>
      <c r="B24" s="432" t="s">
        <v>18</v>
      </c>
      <c r="C24" s="433" t="s">
        <v>113</v>
      </c>
      <c r="D24" s="614">
        <f t="shared" si="0"/>
        <v>9.9600000000000009</v>
      </c>
      <c r="E24" s="615">
        <v>0</v>
      </c>
      <c r="F24" s="615">
        <v>9.9600000000000009</v>
      </c>
      <c r="G24" s="436" t="s">
        <v>1176</v>
      </c>
      <c r="H24" s="434"/>
      <c r="I24" s="434"/>
      <c r="J24" s="434"/>
      <c r="K24" s="434"/>
      <c r="L24" s="434"/>
      <c r="M24" s="434"/>
      <c r="N24" s="434"/>
      <c r="O24" s="434"/>
    </row>
    <row r="25" spans="1:15" s="19" customFormat="1" ht="60.75" customHeight="1">
      <c r="A25" s="645" t="s">
        <v>114</v>
      </c>
      <c r="B25" s="432" t="s">
        <v>18</v>
      </c>
      <c r="C25" s="433" t="s">
        <v>115</v>
      </c>
      <c r="D25" s="614">
        <f t="shared" si="0"/>
        <v>0.25</v>
      </c>
      <c r="E25" s="615">
        <v>0</v>
      </c>
      <c r="F25" s="615">
        <v>0.25</v>
      </c>
      <c r="G25" s="436" t="s">
        <v>1177</v>
      </c>
      <c r="H25" s="434"/>
      <c r="I25" s="434"/>
      <c r="J25" s="434"/>
      <c r="K25" s="434"/>
      <c r="L25" s="434"/>
      <c r="M25" s="434"/>
      <c r="N25" s="434"/>
      <c r="O25" s="434"/>
    </row>
    <row r="26" spans="1:15" s="19" customFormat="1" ht="33">
      <c r="A26" s="681" t="s">
        <v>116</v>
      </c>
      <c r="B26" s="432" t="s">
        <v>18</v>
      </c>
      <c r="C26" s="433" t="s">
        <v>117</v>
      </c>
      <c r="D26" s="614">
        <f t="shared" si="0"/>
        <v>47.95</v>
      </c>
      <c r="E26" s="615">
        <v>38.36</v>
      </c>
      <c r="F26" s="615">
        <v>9.59</v>
      </c>
      <c r="G26" s="436" t="s">
        <v>1178</v>
      </c>
      <c r="H26" s="434"/>
      <c r="I26" s="434"/>
      <c r="J26" s="434"/>
      <c r="K26" s="434"/>
      <c r="L26" s="434"/>
      <c r="M26" s="434"/>
      <c r="N26" s="434"/>
      <c r="O26" s="434"/>
    </row>
    <row r="27" spans="1:15" s="19" customFormat="1" ht="33">
      <c r="A27" s="681"/>
      <c r="B27" s="432" t="s">
        <v>18</v>
      </c>
      <c r="C27" s="433" t="s">
        <v>118</v>
      </c>
      <c r="D27" s="614">
        <f t="shared" si="0"/>
        <v>21.8</v>
      </c>
      <c r="E27" s="615">
        <v>17.440000000000001</v>
      </c>
      <c r="F27" s="615">
        <v>4.3600000000000003</v>
      </c>
      <c r="G27" s="436" t="s">
        <v>1179</v>
      </c>
      <c r="H27" s="434"/>
      <c r="I27" s="434"/>
      <c r="J27" s="434"/>
      <c r="K27" s="434"/>
      <c r="L27" s="434"/>
      <c r="M27" s="434"/>
      <c r="N27" s="434"/>
      <c r="O27" s="434"/>
    </row>
    <row r="28" spans="1:15" s="19" customFormat="1" ht="32">
      <c r="A28" s="645" t="s">
        <v>1103</v>
      </c>
      <c r="B28" s="432" t="s">
        <v>311</v>
      </c>
      <c r="C28" s="433" t="s">
        <v>1104</v>
      </c>
      <c r="D28" s="614">
        <f t="shared" si="0"/>
        <v>18</v>
      </c>
      <c r="E28" s="615">
        <v>18</v>
      </c>
      <c r="F28" s="615">
        <v>0</v>
      </c>
      <c r="G28" s="436" t="s">
        <v>1180</v>
      </c>
      <c r="H28" s="434"/>
      <c r="I28" s="434"/>
      <c r="J28" s="434"/>
      <c r="K28" s="434"/>
      <c r="L28" s="434"/>
      <c r="M28" s="434"/>
      <c r="N28" s="434"/>
      <c r="O28" s="434"/>
    </row>
    <row r="29" spans="1:15" s="19" customFormat="1" ht="128">
      <c r="A29" s="645" t="s">
        <v>119</v>
      </c>
      <c r="B29" s="432" t="s">
        <v>311</v>
      </c>
      <c r="C29" s="433" t="s">
        <v>120</v>
      </c>
      <c r="D29" s="614">
        <f t="shared" si="0"/>
        <v>2.67</v>
      </c>
      <c r="E29" s="615">
        <v>0.47</v>
      </c>
      <c r="F29" s="615">
        <v>2.2000000000000002</v>
      </c>
      <c r="G29" s="436" t="s">
        <v>1181</v>
      </c>
      <c r="H29" s="434"/>
      <c r="I29" s="434"/>
      <c r="J29" s="434"/>
      <c r="K29" s="434"/>
      <c r="L29" s="434"/>
      <c r="M29" s="434"/>
      <c r="N29" s="434"/>
      <c r="O29" s="434"/>
    </row>
    <row r="30" spans="1:15" s="19" customFormat="1" ht="48">
      <c r="A30" s="645" t="s">
        <v>21</v>
      </c>
      <c r="B30" s="432" t="s">
        <v>311</v>
      </c>
      <c r="C30" s="433" t="s">
        <v>20</v>
      </c>
      <c r="D30" s="614">
        <f t="shared" si="0"/>
        <v>67.06</v>
      </c>
      <c r="E30" s="615">
        <v>67.06</v>
      </c>
      <c r="F30" s="615">
        <v>0</v>
      </c>
      <c r="G30" s="436" t="s">
        <v>1182</v>
      </c>
      <c r="H30" s="434"/>
      <c r="I30" s="434"/>
      <c r="J30" s="434"/>
      <c r="K30" s="434"/>
      <c r="L30" s="434"/>
      <c r="M30" s="434"/>
      <c r="N30" s="434"/>
      <c r="O30" s="434"/>
    </row>
    <row r="31" spans="1:15" s="19" customFormat="1" ht="112">
      <c r="A31" s="681" t="s">
        <v>22</v>
      </c>
      <c r="B31" s="432" t="s">
        <v>311</v>
      </c>
      <c r="C31" s="433" t="s">
        <v>1105</v>
      </c>
      <c r="D31" s="614">
        <v>17.899999999999999</v>
      </c>
      <c r="E31" s="615">
        <v>14.9</v>
      </c>
      <c r="F31" s="615">
        <v>3</v>
      </c>
      <c r="G31" s="436" t="s">
        <v>1183</v>
      </c>
      <c r="H31" s="434"/>
      <c r="I31" s="434"/>
      <c r="J31" s="434"/>
      <c r="K31" s="434"/>
      <c r="L31" s="434"/>
      <c r="M31" s="434"/>
      <c r="N31" s="434"/>
      <c r="O31" s="434"/>
    </row>
    <row r="32" spans="1:15" s="19" customFormat="1" ht="48">
      <c r="A32" s="681"/>
      <c r="B32" s="432" t="s">
        <v>311</v>
      </c>
      <c r="C32" s="433" t="s">
        <v>1106</v>
      </c>
      <c r="D32" s="614">
        <f t="shared" si="0"/>
        <v>6.21</v>
      </c>
      <c r="E32" s="615">
        <v>6.21</v>
      </c>
      <c r="F32" s="615">
        <v>0</v>
      </c>
      <c r="G32" s="436" t="s">
        <v>1184</v>
      </c>
      <c r="H32" s="434"/>
      <c r="I32" s="434"/>
      <c r="J32" s="434"/>
      <c r="K32" s="434"/>
      <c r="L32" s="434"/>
      <c r="M32" s="434"/>
      <c r="N32" s="434"/>
      <c r="O32" s="434"/>
    </row>
    <row r="33" spans="1:15" s="19" customFormat="1" ht="32">
      <c r="A33" s="681"/>
      <c r="B33" s="432" t="s">
        <v>311</v>
      </c>
      <c r="C33" s="433" t="s">
        <v>1107</v>
      </c>
      <c r="D33" s="614">
        <f t="shared" si="0"/>
        <v>17.079999999999998</v>
      </c>
      <c r="E33" s="615">
        <v>17.079999999999998</v>
      </c>
      <c r="F33" s="615">
        <v>0</v>
      </c>
      <c r="G33" s="436" t="s">
        <v>1185</v>
      </c>
      <c r="H33" s="434"/>
      <c r="I33" s="434"/>
      <c r="J33" s="434"/>
      <c r="K33" s="434"/>
      <c r="L33" s="434"/>
      <c r="M33" s="434"/>
      <c r="N33" s="434"/>
      <c r="O33" s="434"/>
    </row>
    <row r="34" spans="1:15" s="19" customFormat="1" ht="48">
      <c r="A34" s="681"/>
      <c r="B34" s="432" t="s">
        <v>311</v>
      </c>
      <c r="C34" s="433" t="s">
        <v>918</v>
      </c>
      <c r="D34" s="614">
        <f t="shared" si="0"/>
        <v>5.99</v>
      </c>
      <c r="E34" s="615">
        <v>5.99</v>
      </c>
      <c r="F34" s="615">
        <v>0</v>
      </c>
      <c r="G34" s="436" t="s">
        <v>1186</v>
      </c>
      <c r="H34" s="434"/>
      <c r="I34" s="434"/>
      <c r="J34" s="434"/>
      <c r="K34" s="434"/>
      <c r="L34" s="434"/>
      <c r="M34" s="434"/>
      <c r="N34" s="434"/>
      <c r="O34" s="434"/>
    </row>
    <row r="35" spans="1:15" s="19" customFormat="1" ht="208">
      <c r="A35" s="645" t="s">
        <v>121</v>
      </c>
      <c r="B35" s="432" t="s">
        <v>311</v>
      </c>
      <c r="C35" s="433" t="s">
        <v>122</v>
      </c>
      <c r="D35" s="614">
        <f t="shared" si="0"/>
        <v>9.48</v>
      </c>
      <c r="E35" s="615">
        <v>9.48</v>
      </c>
      <c r="F35" s="615">
        <v>0</v>
      </c>
      <c r="G35" s="436" t="s">
        <v>1187</v>
      </c>
      <c r="H35" s="434"/>
      <c r="I35" s="434"/>
      <c r="J35" s="434"/>
      <c r="K35" s="434"/>
      <c r="L35" s="434"/>
      <c r="M35" s="434"/>
      <c r="N35" s="434"/>
      <c r="O35" s="434"/>
    </row>
    <row r="36" spans="1:15" ht="32">
      <c r="A36" s="645" t="s">
        <v>402</v>
      </c>
      <c r="B36" s="432" t="s">
        <v>311</v>
      </c>
      <c r="C36" s="433" t="s">
        <v>403</v>
      </c>
      <c r="D36" s="614">
        <f t="shared" si="0"/>
        <v>0</v>
      </c>
      <c r="E36" s="615"/>
      <c r="F36" s="615"/>
      <c r="G36" s="436" t="s">
        <v>1188</v>
      </c>
    </row>
    <row r="37" spans="1:15" ht="32">
      <c r="A37" s="645" t="s">
        <v>404</v>
      </c>
      <c r="B37" s="432" t="s">
        <v>311</v>
      </c>
      <c r="C37" s="433" t="s">
        <v>407</v>
      </c>
      <c r="D37" s="614">
        <f t="shared" si="0"/>
        <v>0</v>
      </c>
      <c r="E37" s="615"/>
      <c r="F37" s="615"/>
      <c r="G37" s="436" t="s">
        <v>1189</v>
      </c>
    </row>
    <row r="38" spans="1:15" ht="32">
      <c r="A38" s="645" t="s">
        <v>405</v>
      </c>
      <c r="B38" s="432" t="s">
        <v>311</v>
      </c>
      <c r="C38" s="433" t="s">
        <v>704</v>
      </c>
      <c r="D38" s="614">
        <f t="shared" si="0"/>
        <v>48.82</v>
      </c>
      <c r="E38" s="615">
        <v>48.82</v>
      </c>
      <c r="F38" s="615">
        <v>0</v>
      </c>
      <c r="G38" s="436" t="s">
        <v>1190</v>
      </c>
    </row>
    <row r="39" spans="1:15" ht="32">
      <c r="A39" s="645" t="s">
        <v>406</v>
      </c>
      <c r="B39" s="432" t="s">
        <v>311</v>
      </c>
      <c r="C39" s="433" t="s">
        <v>408</v>
      </c>
      <c r="D39" s="614">
        <f t="shared" si="0"/>
        <v>0</v>
      </c>
      <c r="E39" s="615"/>
      <c r="F39" s="615"/>
      <c r="G39" s="436" t="s">
        <v>1189</v>
      </c>
    </row>
    <row r="40" spans="1:15" ht="32">
      <c r="A40" s="681" t="s">
        <v>123</v>
      </c>
      <c r="B40" s="432" t="s">
        <v>311</v>
      </c>
      <c r="C40" s="433" t="s">
        <v>124</v>
      </c>
      <c r="D40" s="614">
        <f t="shared" si="0"/>
        <v>41.1</v>
      </c>
      <c r="E40" s="615">
        <v>32.880000000000003</v>
      </c>
      <c r="F40" s="615">
        <v>8.2200000000000006</v>
      </c>
      <c r="G40" s="436" t="s">
        <v>1191</v>
      </c>
    </row>
    <row r="41" spans="1:15" ht="32">
      <c r="A41" s="681"/>
      <c r="B41" s="432" t="s">
        <v>311</v>
      </c>
      <c r="C41" s="433" t="s">
        <v>125</v>
      </c>
      <c r="D41" s="614">
        <f t="shared" si="0"/>
        <v>30.270000000000003</v>
      </c>
      <c r="E41" s="615">
        <v>24.216000000000001</v>
      </c>
      <c r="F41" s="615">
        <v>6.0540000000000003</v>
      </c>
      <c r="G41" s="436" t="s">
        <v>1192</v>
      </c>
    </row>
    <row r="42" spans="1:15" ht="32">
      <c r="A42" s="645" t="s">
        <v>126</v>
      </c>
      <c r="B42" s="432" t="s">
        <v>311</v>
      </c>
      <c r="C42" s="433" t="s">
        <v>1108</v>
      </c>
      <c r="D42" s="614">
        <f t="shared" si="0"/>
        <v>1.02</v>
      </c>
      <c r="E42" s="615">
        <v>1.02</v>
      </c>
      <c r="F42" s="615">
        <v>0</v>
      </c>
      <c r="G42" s="436" t="s">
        <v>1193</v>
      </c>
    </row>
    <row r="43" spans="1:15" ht="32">
      <c r="A43" s="645" t="s">
        <v>127</v>
      </c>
      <c r="B43" s="432" t="s">
        <v>311</v>
      </c>
      <c r="C43" s="433" t="s">
        <v>128</v>
      </c>
      <c r="D43" s="614">
        <f t="shared" si="0"/>
        <v>5.18</v>
      </c>
      <c r="E43" s="615">
        <v>4.1440000000000001</v>
      </c>
      <c r="F43" s="615">
        <v>1.036</v>
      </c>
      <c r="G43" s="436" t="s">
        <v>1194</v>
      </c>
    </row>
    <row r="44" spans="1:15" ht="32">
      <c r="A44" s="645" t="s">
        <v>417</v>
      </c>
      <c r="B44" s="432" t="s">
        <v>311</v>
      </c>
      <c r="C44" s="433" t="s">
        <v>418</v>
      </c>
      <c r="D44" s="614">
        <f t="shared" si="0"/>
        <v>18.88</v>
      </c>
      <c r="E44" s="615">
        <v>18.88</v>
      </c>
      <c r="F44" s="615">
        <v>0</v>
      </c>
      <c r="G44" s="436" t="s">
        <v>1195</v>
      </c>
    </row>
    <row r="45" spans="1:15" ht="32">
      <c r="A45" s="645" t="s">
        <v>419</v>
      </c>
      <c r="B45" s="432" t="s">
        <v>311</v>
      </c>
      <c r="C45" s="433" t="s">
        <v>420</v>
      </c>
      <c r="D45" s="614">
        <f t="shared" si="0"/>
        <v>15.45</v>
      </c>
      <c r="E45" s="615">
        <v>15.45</v>
      </c>
      <c r="F45" s="615">
        <v>0</v>
      </c>
      <c r="G45" s="436" t="s">
        <v>1196</v>
      </c>
    </row>
    <row r="46" spans="1:15" s="19" customFormat="1" ht="33">
      <c r="A46" s="645" t="s">
        <v>129</v>
      </c>
      <c r="B46" s="432" t="s">
        <v>18</v>
      </c>
      <c r="C46" s="433" t="s">
        <v>130</v>
      </c>
      <c r="D46" s="614">
        <f t="shared" si="0"/>
        <v>27.27</v>
      </c>
      <c r="E46" s="615">
        <v>21.815999999999999</v>
      </c>
      <c r="F46" s="615">
        <v>5.4539999999999997</v>
      </c>
      <c r="G46" s="436" t="s">
        <v>1197</v>
      </c>
      <c r="H46" s="434"/>
      <c r="I46" s="434"/>
      <c r="J46" s="434"/>
      <c r="K46" s="434"/>
      <c r="L46" s="434"/>
      <c r="M46" s="434"/>
      <c r="N46" s="434"/>
      <c r="O46" s="434"/>
    </row>
    <row r="47" spans="1:15" s="19" customFormat="1" ht="33">
      <c r="A47" s="645" t="s">
        <v>131</v>
      </c>
      <c r="B47" s="432" t="s">
        <v>18</v>
      </c>
      <c r="C47" s="433" t="s">
        <v>132</v>
      </c>
      <c r="D47" s="614">
        <f t="shared" si="0"/>
        <v>3.4499999999999997</v>
      </c>
      <c r="E47" s="615">
        <v>2.76</v>
      </c>
      <c r="F47" s="615">
        <v>0.69</v>
      </c>
      <c r="G47" s="436" t="s">
        <v>1198</v>
      </c>
      <c r="H47" s="434"/>
      <c r="I47" s="434"/>
      <c r="J47" s="434"/>
      <c r="K47" s="434"/>
      <c r="L47" s="434"/>
      <c r="M47" s="434"/>
      <c r="N47" s="434"/>
      <c r="O47" s="434"/>
    </row>
    <row r="48" spans="1:15" s="19" customFormat="1" ht="44">
      <c r="A48" s="645">
        <v>7.1</v>
      </c>
      <c r="B48" s="432" t="s">
        <v>18</v>
      </c>
      <c r="C48" s="433" t="s">
        <v>133</v>
      </c>
      <c r="D48" s="614">
        <f t="shared" si="0"/>
        <v>109.08</v>
      </c>
      <c r="E48" s="615">
        <v>87.263999999999996</v>
      </c>
      <c r="F48" s="615">
        <v>21.815999999999999</v>
      </c>
      <c r="G48" s="436" t="s">
        <v>1199</v>
      </c>
      <c r="H48" s="434"/>
      <c r="I48" s="434"/>
      <c r="J48" s="434"/>
      <c r="K48" s="434"/>
      <c r="L48" s="434"/>
      <c r="M48" s="434"/>
      <c r="N48" s="434"/>
      <c r="O48" s="434"/>
    </row>
    <row r="49" spans="1:15" s="19" customFormat="1" ht="33">
      <c r="A49" s="645">
        <v>7.2</v>
      </c>
      <c r="B49" s="432" t="s">
        <v>18</v>
      </c>
      <c r="C49" s="433" t="s">
        <v>134</v>
      </c>
      <c r="D49" s="614">
        <f t="shared" si="0"/>
        <v>13.799999999999999</v>
      </c>
      <c r="E49" s="615">
        <v>11.04</v>
      </c>
      <c r="F49" s="615">
        <v>2.76</v>
      </c>
      <c r="G49" s="436" t="s">
        <v>1200</v>
      </c>
      <c r="H49" s="434"/>
      <c r="I49" s="434"/>
      <c r="J49" s="434"/>
      <c r="K49" s="434"/>
      <c r="L49" s="434"/>
      <c r="M49" s="434"/>
      <c r="N49" s="434"/>
      <c r="O49" s="434"/>
    </row>
    <row r="50" spans="1:15" s="19" customFormat="1" ht="64">
      <c r="A50" s="645" t="s">
        <v>135</v>
      </c>
      <c r="B50" s="432" t="s">
        <v>18</v>
      </c>
      <c r="C50" s="433" t="s">
        <v>136</v>
      </c>
      <c r="D50" s="614">
        <f t="shared" si="0"/>
        <v>6.6</v>
      </c>
      <c r="E50" s="615">
        <v>0</v>
      </c>
      <c r="F50" s="615">
        <v>6.6</v>
      </c>
      <c r="G50" s="436" t="s">
        <v>1203</v>
      </c>
      <c r="H50" s="434"/>
      <c r="I50" s="434"/>
      <c r="J50" s="434"/>
      <c r="K50" s="434"/>
      <c r="L50" s="434"/>
      <c r="M50" s="434"/>
      <c r="N50" s="434"/>
      <c r="O50" s="434"/>
    </row>
    <row r="51" spans="1:15" s="19" customFormat="1" ht="33">
      <c r="A51" s="645" t="s">
        <v>137</v>
      </c>
      <c r="B51" s="432" t="s">
        <v>18</v>
      </c>
      <c r="C51" s="433" t="s">
        <v>138</v>
      </c>
      <c r="D51" s="614">
        <f t="shared" si="0"/>
        <v>26.26</v>
      </c>
      <c r="E51" s="615">
        <v>0</v>
      </c>
      <c r="F51" s="615">
        <v>26.26</v>
      </c>
      <c r="G51" s="436" t="s">
        <v>1201</v>
      </c>
      <c r="H51" s="434"/>
      <c r="I51" s="434"/>
      <c r="J51" s="434"/>
      <c r="K51" s="434"/>
      <c r="L51" s="434"/>
      <c r="M51" s="434"/>
      <c r="N51" s="434"/>
      <c r="O51" s="434"/>
    </row>
    <row r="52" spans="1:15" s="19" customFormat="1" ht="33">
      <c r="A52" s="645" t="s">
        <v>1109</v>
      </c>
      <c r="B52" s="432" t="s">
        <v>18</v>
      </c>
      <c r="C52" s="433" t="s">
        <v>1110</v>
      </c>
      <c r="D52" s="614">
        <f t="shared" si="0"/>
        <v>8.5</v>
      </c>
      <c r="E52" s="615">
        <v>4.5</v>
      </c>
      <c r="F52" s="615">
        <v>4</v>
      </c>
      <c r="G52" s="436" t="s">
        <v>1202</v>
      </c>
      <c r="H52" s="434"/>
      <c r="I52" s="434"/>
      <c r="J52" s="434"/>
      <c r="K52" s="434"/>
      <c r="L52" s="434"/>
      <c r="M52" s="434"/>
      <c r="N52" s="434"/>
      <c r="O52" s="434"/>
    </row>
    <row r="53" spans="1:15" s="19" customFormat="1" ht="33">
      <c r="A53" s="645" t="s">
        <v>1042</v>
      </c>
      <c r="B53" s="432" t="s">
        <v>18</v>
      </c>
      <c r="C53" s="433" t="s">
        <v>953</v>
      </c>
      <c r="D53" s="614">
        <f t="shared" si="0"/>
        <v>2.4900000000000002</v>
      </c>
      <c r="E53" s="615">
        <v>0</v>
      </c>
      <c r="F53" s="615">
        <v>2.4900000000000002</v>
      </c>
      <c r="G53" s="436" t="s">
        <v>1204</v>
      </c>
      <c r="H53" s="682"/>
      <c r="I53" s="434"/>
      <c r="J53" s="434"/>
      <c r="K53" s="434"/>
      <c r="L53" s="434"/>
      <c r="M53" s="434"/>
      <c r="N53" s="434"/>
      <c r="O53" s="434"/>
    </row>
    <row r="54" spans="1:15" s="19" customFormat="1" ht="64">
      <c r="A54" s="645" t="s">
        <v>139</v>
      </c>
      <c r="B54" s="432" t="s">
        <v>18</v>
      </c>
      <c r="C54" s="433" t="s">
        <v>140</v>
      </c>
      <c r="D54" s="614">
        <f t="shared" si="0"/>
        <v>12.36</v>
      </c>
      <c r="E54" s="615">
        <v>0</v>
      </c>
      <c r="F54" s="615">
        <v>12.36</v>
      </c>
      <c r="G54" s="436" t="s">
        <v>1205</v>
      </c>
      <c r="H54" s="683"/>
      <c r="I54" s="434"/>
      <c r="J54" s="434"/>
      <c r="K54" s="434"/>
      <c r="L54" s="434"/>
      <c r="M54" s="434"/>
      <c r="N54" s="434"/>
      <c r="O54" s="434"/>
    </row>
    <row r="55" spans="1:15" s="19" customFormat="1" ht="96">
      <c r="A55" s="645" t="s">
        <v>141</v>
      </c>
      <c r="B55" s="432" t="s">
        <v>18</v>
      </c>
      <c r="C55" s="433" t="s">
        <v>421</v>
      </c>
      <c r="D55" s="614">
        <f t="shared" si="0"/>
        <v>5.51</v>
      </c>
      <c r="E55" s="615">
        <v>1.4</v>
      </c>
      <c r="F55" s="615">
        <v>4.1100000000000003</v>
      </c>
      <c r="G55" s="436" t="s">
        <v>1206</v>
      </c>
      <c r="H55" s="684"/>
      <c r="I55" s="434"/>
      <c r="J55" s="434"/>
      <c r="K55" s="434"/>
      <c r="L55" s="434"/>
      <c r="M55" s="434"/>
      <c r="N55" s="434"/>
      <c r="O55" s="434"/>
    </row>
    <row r="56" spans="1:15" s="19" customFormat="1" ht="33">
      <c r="A56" s="645" t="s">
        <v>1122</v>
      </c>
      <c r="B56" s="432" t="s">
        <v>18</v>
      </c>
      <c r="C56" s="433" t="s">
        <v>1123</v>
      </c>
      <c r="D56" s="614">
        <f t="shared" si="0"/>
        <v>4.53</v>
      </c>
      <c r="E56" s="615">
        <v>0</v>
      </c>
      <c r="F56" s="615">
        <v>4.53</v>
      </c>
      <c r="G56" s="436" t="s">
        <v>1207</v>
      </c>
      <c r="H56" s="51"/>
      <c r="I56" s="434"/>
      <c r="J56" s="434"/>
      <c r="K56" s="434"/>
      <c r="L56" s="434"/>
      <c r="M56" s="434"/>
      <c r="N56" s="434"/>
      <c r="O56" s="434"/>
    </row>
    <row r="57" spans="1:15" s="19" customFormat="1" ht="80">
      <c r="A57" s="645" t="s">
        <v>1113</v>
      </c>
      <c r="B57" s="432" t="s">
        <v>18</v>
      </c>
      <c r="C57" s="433" t="s">
        <v>1114</v>
      </c>
      <c r="D57" s="614">
        <f t="shared" si="0"/>
        <v>30.72</v>
      </c>
      <c r="E57" s="615">
        <v>0</v>
      </c>
      <c r="F57" s="615">
        <v>30.72</v>
      </c>
      <c r="G57" s="436" t="s">
        <v>1208</v>
      </c>
      <c r="H57" s="51"/>
      <c r="I57" s="434"/>
      <c r="J57" s="434"/>
      <c r="K57" s="434"/>
      <c r="L57" s="434"/>
      <c r="M57" s="434"/>
      <c r="N57" s="434"/>
      <c r="O57" s="434"/>
    </row>
    <row r="58" spans="1:15" s="19" customFormat="1" ht="33">
      <c r="A58" s="645" t="s">
        <v>142</v>
      </c>
      <c r="B58" s="432" t="s">
        <v>18</v>
      </c>
      <c r="C58" s="433" t="s">
        <v>143</v>
      </c>
      <c r="D58" s="614">
        <f t="shared" si="0"/>
        <v>10.029999999999999</v>
      </c>
      <c r="E58" s="615">
        <v>10.029999999999999</v>
      </c>
      <c r="F58" s="615">
        <v>0</v>
      </c>
      <c r="G58" s="436" t="s">
        <v>1209</v>
      </c>
      <c r="H58" s="434"/>
      <c r="I58" s="434"/>
      <c r="J58" s="434"/>
      <c r="K58" s="434"/>
      <c r="L58" s="434"/>
      <c r="M58" s="434"/>
      <c r="N58" s="434"/>
      <c r="O58" s="434"/>
    </row>
    <row r="59" spans="1:15" s="19" customFormat="1" ht="33">
      <c r="A59" s="645" t="s">
        <v>148</v>
      </c>
      <c r="B59" s="432" t="s">
        <v>18</v>
      </c>
      <c r="C59" s="433" t="s">
        <v>149</v>
      </c>
      <c r="D59" s="614">
        <f t="shared" si="0"/>
        <v>1.99</v>
      </c>
      <c r="E59" s="615">
        <v>0</v>
      </c>
      <c r="F59" s="615">
        <v>1.99</v>
      </c>
      <c r="G59" s="436" t="s">
        <v>1210</v>
      </c>
      <c r="H59" s="434"/>
      <c r="I59" s="434"/>
      <c r="J59" s="434"/>
      <c r="K59" s="434"/>
      <c r="L59" s="434"/>
      <c r="M59" s="434"/>
      <c r="N59" s="434"/>
      <c r="O59" s="434"/>
    </row>
    <row r="60" spans="1:15" s="19" customFormat="1" ht="33">
      <c r="A60" s="645" t="s">
        <v>238</v>
      </c>
      <c r="B60" s="432" t="s">
        <v>18</v>
      </c>
      <c r="C60" s="433" t="s">
        <v>239</v>
      </c>
      <c r="D60" s="614">
        <f t="shared" si="0"/>
        <v>2.4</v>
      </c>
      <c r="E60" s="615">
        <v>0</v>
      </c>
      <c r="F60" s="615">
        <v>2.4</v>
      </c>
      <c r="G60" s="436" t="s">
        <v>1211</v>
      </c>
      <c r="H60" s="434"/>
      <c r="I60" s="434"/>
      <c r="J60" s="434"/>
      <c r="K60" s="434"/>
      <c r="L60" s="434"/>
      <c r="M60" s="434"/>
      <c r="N60" s="434"/>
      <c r="O60" s="434"/>
    </row>
    <row r="61" spans="1:15" s="19" customFormat="1" ht="33">
      <c r="A61" s="645" t="s">
        <v>144</v>
      </c>
      <c r="B61" s="432" t="s">
        <v>18</v>
      </c>
      <c r="C61" s="433" t="s">
        <v>145</v>
      </c>
      <c r="D61" s="614">
        <f t="shared" si="0"/>
        <v>1.52</v>
      </c>
      <c r="E61" s="615">
        <v>0</v>
      </c>
      <c r="F61" s="615">
        <v>1.52</v>
      </c>
      <c r="G61" s="436" t="s">
        <v>1213</v>
      </c>
      <c r="H61" s="434"/>
      <c r="I61" s="434"/>
      <c r="J61" s="434"/>
      <c r="K61" s="434"/>
      <c r="L61" s="434"/>
      <c r="M61" s="434"/>
      <c r="N61" s="434"/>
      <c r="O61" s="434"/>
    </row>
    <row r="62" spans="1:15" s="19" customFormat="1" ht="33">
      <c r="A62" s="645" t="s">
        <v>146</v>
      </c>
      <c r="B62" s="432" t="s">
        <v>18</v>
      </c>
      <c r="C62" s="433" t="s">
        <v>147</v>
      </c>
      <c r="D62" s="614">
        <f t="shared" si="0"/>
        <v>2.4</v>
      </c>
      <c r="E62" s="615">
        <v>0</v>
      </c>
      <c r="F62" s="615">
        <v>2.4</v>
      </c>
      <c r="G62" s="436" t="s">
        <v>1212</v>
      </c>
      <c r="H62" s="434"/>
      <c r="I62" s="434"/>
      <c r="J62" s="434"/>
      <c r="K62" s="434"/>
      <c r="L62" s="434"/>
      <c r="M62" s="434"/>
      <c r="N62" s="434"/>
      <c r="O62" s="434"/>
    </row>
    <row r="63" spans="1:15" s="19" customFormat="1" ht="33">
      <c r="A63" s="645" t="s">
        <v>150</v>
      </c>
      <c r="B63" s="432" t="s">
        <v>18</v>
      </c>
      <c r="C63" s="433" t="s">
        <v>151</v>
      </c>
      <c r="D63" s="614">
        <f t="shared" si="0"/>
        <v>1.67</v>
      </c>
      <c r="E63" s="615">
        <v>1.67</v>
      </c>
      <c r="F63" s="615">
        <v>0</v>
      </c>
      <c r="G63" s="436" t="s">
        <v>1214</v>
      </c>
      <c r="H63" s="434"/>
      <c r="I63" s="434"/>
      <c r="J63" s="434"/>
      <c r="K63" s="434"/>
      <c r="L63" s="434"/>
      <c r="M63" s="434"/>
      <c r="N63" s="434"/>
      <c r="O63" s="434"/>
    </row>
    <row r="64" spans="1:15" s="19" customFormat="1" ht="112">
      <c r="A64" s="645" t="s">
        <v>152</v>
      </c>
      <c r="B64" s="432" t="s">
        <v>18</v>
      </c>
      <c r="C64" s="433" t="s">
        <v>153</v>
      </c>
      <c r="D64" s="614">
        <f t="shared" si="0"/>
        <v>1.54</v>
      </c>
      <c r="E64" s="615">
        <v>1.54</v>
      </c>
      <c r="F64" s="615">
        <v>0</v>
      </c>
      <c r="G64" s="436" t="s">
        <v>1215</v>
      </c>
      <c r="H64" s="434"/>
      <c r="I64" s="434"/>
      <c r="J64" s="434"/>
      <c r="K64" s="434"/>
      <c r="L64" s="434"/>
      <c r="M64" s="434"/>
      <c r="N64" s="434"/>
      <c r="O64" s="434"/>
    </row>
    <row r="65" spans="1:15" s="19" customFormat="1" ht="144">
      <c r="A65" s="645" t="s">
        <v>409</v>
      </c>
      <c r="B65" s="432" t="s">
        <v>311</v>
      </c>
      <c r="C65" s="433" t="s">
        <v>410</v>
      </c>
      <c r="D65" s="614">
        <f t="shared" si="0"/>
        <v>3.69</v>
      </c>
      <c r="E65" s="615">
        <v>3.69</v>
      </c>
      <c r="F65" s="615">
        <v>0</v>
      </c>
      <c r="G65" s="436" t="s">
        <v>1216</v>
      </c>
      <c r="H65" s="434"/>
      <c r="I65" s="434"/>
      <c r="J65" s="434"/>
      <c r="K65" s="434"/>
      <c r="L65" s="434"/>
      <c r="M65" s="434"/>
      <c r="N65" s="434"/>
      <c r="O65" s="434"/>
    </row>
    <row r="66" spans="1:15" s="19" customFormat="1" ht="32">
      <c r="A66" s="681" t="s">
        <v>154</v>
      </c>
      <c r="B66" s="432" t="s">
        <v>311</v>
      </c>
      <c r="C66" s="433" t="s">
        <v>155</v>
      </c>
      <c r="D66" s="614">
        <f t="shared" ref="D66:D98" si="1">SUM(E66:F66)</f>
        <v>4.5</v>
      </c>
      <c r="E66" s="615">
        <v>4.5</v>
      </c>
      <c r="F66" s="615">
        <v>0</v>
      </c>
      <c r="G66" s="436" t="s">
        <v>1218</v>
      </c>
      <c r="H66" s="434"/>
      <c r="I66" s="434"/>
      <c r="J66" s="434"/>
      <c r="K66" s="434"/>
      <c r="L66" s="434"/>
      <c r="M66" s="434"/>
      <c r="N66" s="434"/>
      <c r="O66" s="434"/>
    </row>
    <row r="67" spans="1:15" s="19" customFormat="1" ht="48">
      <c r="A67" s="681"/>
      <c r="B67" s="432" t="s">
        <v>311</v>
      </c>
      <c r="C67" s="433" t="s">
        <v>156</v>
      </c>
      <c r="D67" s="614">
        <f t="shared" si="1"/>
        <v>2.0499999999999998</v>
      </c>
      <c r="E67" s="615">
        <v>2.0499999999999998</v>
      </c>
      <c r="F67" s="615">
        <v>0</v>
      </c>
      <c r="G67" s="436" t="s">
        <v>1219</v>
      </c>
      <c r="H67" s="434"/>
      <c r="I67" s="434"/>
      <c r="J67" s="434"/>
      <c r="K67" s="434"/>
      <c r="L67" s="434"/>
      <c r="M67" s="434"/>
      <c r="N67" s="434"/>
      <c r="O67" s="434"/>
    </row>
    <row r="68" spans="1:15" s="19" customFormat="1" ht="80">
      <c r="A68" s="681"/>
      <c r="B68" s="432" t="s">
        <v>311</v>
      </c>
      <c r="C68" s="433" t="s">
        <v>157</v>
      </c>
      <c r="D68" s="614">
        <f t="shared" si="1"/>
        <v>1.958</v>
      </c>
      <c r="E68" s="615">
        <v>1.958</v>
      </c>
      <c r="F68" s="615">
        <v>0</v>
      </c>
      <c r="G68" s="436" t="s">
        <v>1220</v>
      </c>
      <c r="H68" s="434"/>
      <c r="I68" s="434"/>
      <c r="J68" s="434"/>
      <c r="K68" s="434"/>
      <c r="L68" s="434"/>
      <c r="M68" s="434"/>
      <c r="N68" s="434"/>
      <c r="O68" s="434"/>
    </row>
    <row r="69" spans="1:15" s="19" customFormat="1" ht="96">
      <c r="A69" s="681"/>
      <c r="B69" s="432" t="s">
        <v>311</v>
      </c>
      <c r="C69" s="433" t="s">
        <v>158</v>
      </c>
      <c r="D69" s="614">
        <f t="shared" si="1"/>
        <v>5</v>
      </c>
      <c r="E69" s="615">
        <v>5</v>
      </c>
      <c r="F69" s="615">
        <v>0</v>
      </c>
      <c r="G69" s="436" t="s">
        <v>1217</v>
      </c>
      <c r="H69" s="434"/>
      <c r="I69" s="434"/>
      <c r="J69" s="434"/>
      <c r="K69" s="434"/>
      <c r="L69" s="434"/>
      <c r="M69" s="434"/>
      <c r="N69" s="434"/>
      <c r="O69" s="434"/>
    </row>
    <row r="70" spans="1:15" s="19" customFormat="1" ht="80">
      <c r="A70" s="645" t="s">
        <v>240</v>
      </c>
      <c r="B70" s="432" t="s">
        <v>311</v>
      </c>
      <c r="C70" s="433" t="s">
        <v>241</v>
      </c>
      <c r="D70" s="614">
        <f t="shared" si="1"/>
        <v>2.02</v>
      </c>
      <c r="E70" s="615">
        <v>2.02</v>
      </c>
      <c r="F70" s="615">
        <v>0</v>
      </c>
      <c r="G70" s="436" t="s">
        <v>1221</v>
      </c>
      <c r="H70" s="434"/>
      <c r="I70" s="434"/>
      <c r="J70" s="434"/>
      <c r="K70" s="434"/>
      <c r="L70" s="434"/>
      <c r="M70" s="434"/>
      <c r="N70" s="434"/>
      <c r="O70" s="434"/>
    </row>
    <row r="71" spans="1:15" s="19" customFormat="1" ht="33">
      <c r="A71" s="645" t="s">
        <v>159</v>
      </c>
      <c r="B71" s="432" t="s">
        <v>18</v>
      </c>
      <c r="C71" s="433" t="s">
        <v>160</v>
      </c>
      <c r="D71" s="614">
        <f t="shared" si="1"/>
        <v>4.0199999999999996</v>
      </c>
      <c r="E71" s="615">
        <v>4.0199999999999996</v>
      </c>
      <c r="F71" s="615">
        <v>0</v>
      </c>
      <c r="G71" s="436" t="s">
        <v>1222</v>
      </c>
      <c r="H71" s="434"/>
      <c r="I71" s="434"/>
      <c r="J71" s="434"/>
      <c r="K71" s="434"/>
      <c r="L71" s="434"/>
      <c r="M71" s="434"/>
      <c r="N71" s="434"/>
      <c r="O71" s="434"/>
    </row>
    <row r="72" spans="1:15" s="19" customFormat="1" ht="33">
      <c r="A72" s="645" t="s">
        <v>161</v>
      </c>
      <c r="B72" s="432" t="s">
        <v>18</v>
      </c>
      <c r="C72" s="433" t="s">
        <v>162</v>
      </c>
      <c r="D72" s="614">
        <f t="shared" si="1"/>
        <v>1.26</v>
      </c>
      <c r="E72" s="615">
        <v>1.26</v>
      </c>
      <c r="F72" s="615">
        <v>0</v>
      </c>
      <c r="G72" s="436" t="s">
        <v>1223</v>
      </c>
      <c r="H72" s="434"/>
      <c r="I72" s="434"/>
      <c r="J72" s="434"/>
      <c r="K72" s="434"/>
      <c r="L72" s="434"/>
      <c r="M72" s="434"/>
      <c r="N72" s="434"/>
      <c r="O72" s="434"/>
    </row>
    <row r="73" spans="1:15" s="19" customFormat="1" ht="33">
      <c r="A73" s="645" t="s">
        <v>163</v>
      </c>
      <c r="B73" s="432" t="s">
        <v>18</v>
      </c>
      <c r="C73" s="433" t="s">
        <v>164</v>
      </c>
      <c r="D73" s="614">
        <f t="shared" si="1"/>
        <v>0.4</v>
      </c>
      <c r="E73" s="615">
        <v>0.4</v>
      </c>
      <c r="F73" s="615">
        <v>0</v>
      </c>
      <c r="G73" s="436" t="s">
        <v>1226</v>
      </c>
      <c r="H73" s="434"/>
      <c r="I73" s="434"/>
      <c r="J73" s="434"/>
      <c r="K73" s="434"/>
      <c r="L73" s="434"/>
      <c r="M73" s="434"/>
      <c r="N73" s="434"/>
      <c r="O73" s="434"/>
    </row>
    <row r="74" spans="1:15" s="19" customFormat="1" ht="21">
      <c r="A74" s="645" t="s">
        <v>165</v>
      </c>
      <c r="B74" s="432" t="s">
        <v>311</v>
      </c>
      <c r="C74" s="433" t="s">
        <v>166</v>
      </c>
      <c r="D74" s="614">
        <f t="shared" si="1"/>
        <v>20.71</v>
      </c>
      <c r="E74" s="615">
        <v>20.71</v>
      </c>
      <c r="F74" s="615">
        <v>0</v>
      </c>
      <c r="G74" s="436" t="s">
        <v>1224</v>
      </c>
      <c r="H74" s="434"/>
      <c r="I74" s="434"/>
      <c r="J74" s="434"/>
      <c r="K74" s="434"/>
      <c r="L74" s="434"/>
      <c r="M74" s="434"/>
      <c r="N74" s="434"/>
      <c r="O74" s="434"/>
    </row>
    <row r="75" spans="1:15" s="19" customFormat="1" ht="33">
      <c r="A75" s="645" t="s">
        <v>167</v>
      </c>
      <c r="B75" s="432" t="s">
        <v>18</v>
      </c>
      <c r="C75" s="433" t="s">
        <v>168</v>
      </c>
      <c r="D75" s="614">
        <f t="shared" si="1"/>
        <v>0.72</v>
      </c>
      <c r="E75" s="615">
        <v>0.72</v>
      </c>
      <c r="F75" s="615">
        <v>0</v>
      </c>
      <c r="G75" s="436" t="s">
        <v>1225</v>
      </c>
      <c r="H75" s="434"/>
      <c r="I75" s="434"/>
      <c r="J75" s="434"/>
      <c r="K75" s="434"/>
      <c r="L75" s="434"/>
      <c r="M75" s="434"/>
      <c r="N75" s="434"/>
      <c r="O75" s="434"/>
    </row>
    <row r="76" spans="1:15" s="19" customFormat="1" ht="32">
      <c r="A76" s="645" t="s">
        <v>1111</v>
      </c>
      <c r="B76" s="432" t="s">
        <v>311</v>
      </c>
      <c r="C76" s="433" t="s">
        <v>1112</v>
      </c>
      <c r="D76" s="614">
        <f t="shared" si="1"/>
        <v>1.04</v>
      </c>
      <c r="E76" s="615">
        <v>1.04</v>
      </c>
      <c r="F76" s="615">
        <v>0</v>
      </c>
      <c r="G76" s="436" t="s">
        <v>1227</v>
      </c>
      <c r="H76" s="434"/>
      <c r="I76" s="434"/>
      <c r="J76" s="434"/>
      <c r="K76" s="434"/>
      <c r="L76" s="434"/>
      <c r="M76" s="434"/>
      <c r="N76" s="434"/>
      <c r="O76" s="434"/>
    </row>
    <row r="77" spans="1:15" s="19" customFormat="1" ht="33">
      <c r="A77" s="645" t="s">
        <v>169</v>
      </c>
      <c r="B77" s="432" t="s">
        <v>18</v>
      </c>
      <c r="C77" s="433" t="s">
        <v>170</v>
      </c>
      <c r="D77" s="614">
        <f t="shared" si="1"/>
        <v>0.13</v>
      </c>
      <c r="E77" s="615">
        <v>0.13</v>
      </c>
      <c r="F77" s="615">
        <v>0</v>
      </c>
      <c r="G77" s="436" t="s">
        <v>1228</v>
      </c>
      <c r="H77" s="434"/>
      <c r="I77" s="434"/>
      <c r="J77" s="434"/>
      <c r="K77" s="434"/>
      <c r="L77" s="434"/>
      <c r="M77" s="434"/>
      <c r="N77" s="434"/>
      <c r="O77" s="434"/>
    </row>
    <row r="78" spans="1:15" s="19" customFormat="1" ht="48">
      <c r="A78" s="645" t="s">
        <v>171</v>
      </c>
      <c r="B78" s="432" t="s">
        <v>311</v>
      </c>
      <c r="C78" s="433" t="s">
        <v>172</v>
      </c>
      <c r="D78" s="614">
        <f t="shared" si="1"/>
        <v>6</v>
      </c>
      <c r="E78" s="615">
        <v>6</v>
      </c>
      <c r="F78" s="615">
        <v>0</v>
      </c>
      <c r="G78" s="436" t="s">
        <v>1229</v>
      </c>
      <c r="H78" s="434"/>
      <c r="I78" s="434"/>
      <c r="J78" s="434"/>
      <c r="K78" s="434"/>
      <c r="L78" s="434"/>
      <c r="M78" s="434"/>
      <c r="N78" s="434"/>
      <c r="O78" s="434"/>
    </row>
    <row r="79" spans="1:15" s="19" customFormat="1" ht="48">
      <c r="A79" s="645" t="s">
        <v>173</v>
      </c>
      <c r="B79" s="432" t="s">
        <v>311</v>
      </c>
      <c r="C79" s="433" t="s">
        <v>174</v>
      </c>
      <c r="D79" s="614">
        <f t="shared" si="1"/>
        <v>2.0099999999999998</v>
      </c>
      <c r="E79" s="615">
        <v>0.73</v>
      </c>
      <c r="F79" s="615">
        <v>1.28</v>
      </c>
      <c r="G79" s="436" t="s">
        <v>1230</v>
      </c>
      <c r="H79" s="434"/>
      <c r="I79" s="434"/>
      <c r="J79" s="434"/>
      <c r="K79" s="434"/>
      <c r="L79" s="434"/>
      <c r="M79" s="434"/>
      <c r="N79" s="434"/>
      <c r="O79" s="434"/>
    </row>
    <row r="80" spans="1:15" s="19" customFormat="1" ht="48">
      <c r="A80" s="645" t="s">
        <v>175</v>
      </c>
      <c r="B80" s="432" t="s">
        <v>311</v>
      </c>
      <c r="C80" s="433" t="s">
        <v>176</v>
      </c>
      <c r="D80" s="614">
        <f t="shared" si="1"/>
        <v>1.1000000000000001</v>
      </c>
      <c r="E80" s="615">
        <v>1.1000000000000001</v>
      </c>
      <c r="F80" s="615">
        <v>0</v>
      </c>
      <c r="G80" s="436" t="s">
        <v>1231</v>
      </c>
      <c r="H80" s="434"/>
      <c r="I80" s="434"/>
      <c r="J80" s="434"/>
      <c r="K80" s="434"/>
      <c r="L80" s="434"/>
      <c r="M80" s="434"/>
      <c r="N80" s="434"/>
      <c r="O80" s="434"/>
    </row>
    <row r="81" spans="1:15" s="19" customFormat="1" ht="112">
      <c r="A81" s="645" t="s">
        <v>1043</v>
      </c>
      <c r="B81" s="432" t="s">
        <v>311</v>
      </c>
      <c r="C81" s="433" t="s">
        <v>177</v>
      </c>
      <c r="D81" s="614">
        <f t="shared" si="1"/>
        <v>4.54</v>
      </c>
      <c r="E81" s="615">
        <v>4.54</v>
      </c>
      <c r="F81" s="615">
        <v>0</v>
      </c>
      <c r="G81" s="436" t="s">
        <v>1232</v>
      </c>
      <c r="H81" s="434"/>
      <c r="I81" s="434"/>
      <c r="J81" s="434"/>
      <c r="K81" s="434"/>
      <c r="L81" s="434"/>
      <c r="M81" s="434"/>
      <c r="N81" s="434"/>
      <c r="O81" s="434"/>
    </row>
    <row r="82" spans="1:15" s="19" customFormat="1" ht="48">
      <c r="A82" s="645" t="s">
        <v>178</v>
      </c>
      <c r="B82" s="432" t="s">
        <v>311</v>
      </c>
      <c r="C82" s="433" t="s">
        <v>179</v>
      </c>
      <c r="D82" s="614">
        <f t="shared" si="1"/>
        <v>1.88</v>
      </c>
      <c r="E82" s="615">
        <v>1.88</v>
      </c>
      <c r="F82" s="615">
        <v>0</v>
      </c>
      <c r="G82" s="436" t="s">
        <v>1233</v>
      </c>
      <c r="H82" s="434"/>
      <c r="I82" s="434"/>
      <c r="J82" s="434"/>
      <c r="K82" s="434"/>
      <c r="L82" s="434"/>
      <c r="M82" s="434"/>
      <c r="N82" s="434"/>
      <c r="O82" s="434"/>
    </row>
    <row r="83" spans="1:15" s="19" customFormat="1" ht="44">
      <c r="A83" s="645" t="s">
        <v>180</v>
      </c>
      <c r="B83" s="432" t="s">
        <v>18</v>
      </c>
      <c r="C83" s="433" t="s">
        <v>181</v>
      </c>
      <c r="D83" s="614">
        <f t="shared" si="1"/>
        <v>1.2</v>
      </c>
      <c r="E83" s="615">
        <v>1.2</v>
      </c>
      <c r="F83" s="615">
        <v>0</v>
      </c>
      <c r="G83" s="436" t="s">
        <v>1234</v>
      </c>
      <c r="H83" s="434"/>
      <c r="I83" s="434"/>
      <c r="J83" s="434"/>
      <c r="K83" s="434"/>
      <c r="L83" s="434"/>
      <c r="M83" s="434"/>
      <c r="N83" s="434"/>
      <c r="O83" s="434"/>
    </row>
    <row r="84" spans="1:15" s="19" customFormat="1" ht="33">
      <c r="A84" s="645" t="s">
        <v>182</v>
      </c>
      <c r="B84" s="432" t="s">
        <v>18</v>
      </c>
      <c r="C84" s="433" t="s">
        <v>183</v>
      </c>
      <c r="D84" s="614">
        <f t="shared" si="1"/>
        <v>0.28999999999999998</v>
      </c>
      <c r="E84" s="615">
        <v>0.28999999999999998</v>
      </c>
      <c r="F84" s="615">
        <v>0</v>
      </c>
      <c r="G84" s="436" t="s">
        <v>1235</v>
      </c>
      <c r="H84" s="434"/>
      <c r="I84" s="434"/>
      <c r="J84" s="434"/>
      <c r="K84" s="434"/>
      <c r="L84" s="434"/>
      <c r="M84" s="434"/>
      <c r="N84" s="434"/>
      <c r="O84" s="434"/>
    </row>
    <row r="85" spans="1:15" s="19" customFormat="1" ht="54">
      <c r="A85" s="645" t="s">
        <v>1044</v>
      </c>
      <c r="B85" s="432" t="s">
        <v>18</v>
      </c>
      <c r="C85" s="433" t="s">
        <v>735</v>
      </c>
      <c r="D85" s="614">
        <f t="shared" si="1"/>
        <v>5.66</v>
      </c>
      <c r="E85" s="615">
        <v>5.66</v>
      </c>
      <c r="F85" s="615">
        <v>0</v>
      </c>
      <c r="G85" s="436" t="s">
        <v>1236</v>
      </c>
      <c r="H85" s="434"/>
      <c r="I85" s="434"/>
      <c r="J85" s="434"/>
      <c r="K85" s="434"/>
      <c r="L85" s="434"/>
      <c r="M85" s="434"/>
      <c r="N85" s="434"/>
      <c r="O85" s="434"/>
    </row>
    <row r="86" spans="1:15" s="19" customFormat="1" ht="33">
      <c r="A86" s="645" t="s">
        <v>184</v>
      </c>
      <c r="B86" s="432" t="s">
        <v>18</v>
      </c>
      <c r="C86" s="433" t="s">
        <v>185</v>
      </c>
      <c r="D86" s="614">
        <f t="shared" si="1"/>
        <v>9.82</v>
      </c>
      <c r="E86" s="615">
        <v>9.82</v>
      </c>
      <c r="F86" s="615">
        <v>0</v>
      </c>
      <c r="G86" s="436" t="s">
        <v>1237</v>
      </c>
      <c r="H86" s="434"/>
      <c r="I86" s="434"/>
      <c r="J86" s="434"/>
      <c r="K86" s="434"/>
      <c r="L86" s="434"/>
      <c r="M86" s="434"/>
      <c r="N86" s="434"/>
      <c r="O86" s="434"/>
    </row>
    <row r="87" spans="1:15" s="19" customFormat="1" ht="33">
      <c r="A87" s="645" t="s">
        <v>186</v>
      </c>
      <c r="B87" s="432" t="s">
        <v>18</v>
      </c>
      <c r="C87" s="433" t="s">
        <v>187</v>
      </c>
      <c r="D87" s="614">
        <f t="shared" si="1"/>
        <v>1.5</v>
      </c>
      <c r="E87" s="615">
        <v>1.5</v>
      </c>
      <c r="F87" s="615">
        <v>0</v>
      </c>
      <c r="G87" s="436" t="s">
        <v>1238</v>
      </c>
      <c r="H87" s="434"/>
      <c r="I87" s="434"/>
      <c r="J87" s="434"/>
      <c r="K87" s="434"/>
      <c r="L87" s="434"/>
      <c r="M87" s="434"/>
      <c r="N87" s="434"/>
      <c r="O87" s="434"/>
    </row>
    <row r="88" spans="1:15" s="19" customFormat="1" ht="64">
      <c r="A88" s="645" t="s">
        <v>188</v>
      </c>
      <c r="B88" s="432" t="s">
        <v>18</v>
      </c>
      <c r="C88" s="433" t="s">
        <v>189</v>
      </c>
      <c r="D88" s="614">
        <f t="shared" si="1"/>
        <v>7.92</v>
      </c>
      <c r="E88" s="615">
        <v>6.3360000000000003</v>
      </c>
      <c r="F88" s="615">
        <v>1.5840000000000001</v>
      </c>
      <c r="G88" s="436" t="s">
        <v>1239</v>
      </c>
      <c r="H88" s="434"/>
      <c r="I88" s="434"/>
      <c r="J88" s="434"/>
      <c r="K88" s="434"/>
      <c r="L88" s="434"/>
      <c r="M88" s="434"/>
      <c r="N88" s="434"/>
      <c r="O88" s="434"/>
    </row>
    <row r="89" spans="1:15" s="19" customFormat="1" ht="33">
      <c r="A89" s="645" t="s">
        <v>190</v>
      </c>
      <c r="B89" s="432" t="s">
        <v>18</v>
      </c>
      <c r="C89" s="433" t="s">
        <v>191</v>
      </c>
      <c r="D89" s="614">
        <f t="shared" si="1"/>
        <v>10</v>
      </c>
      <c r="E89" s="615">
        <v>10</v>
      </c>
      <c r="F89" s="615">
        <v>0</v>
      </c>
      <c r="G89" s="436" t="s">
        <v>1240</v>
      </c>
      <c r="H89" s="434"/>
      <c r="I89" s="434"/>
      <c r="J89" s="434"/>
      <c r="K89" s="434"/>
      <c r="L89" s="434"/>
      <c r="M89" s="434"/>
      <c r="N89" s="434"/>
      <c r="O89" s="434"/>
    </row>
    <row r="90" spans="1:15" s="19" customFormat="1" ht="33">
      <c r="A90" s="645" t="s">
        <v>192</v>
      </c>
      <c r="B90" s="432" t="s">
        <v>18</v>
      </c>
      <c r="C90" s="433" t="s">
        <v>193</v>
      </c>
      <c r="D90" s="614">
        <f t="shared" si="1"/>
        <v>18</v>
      </c>
      <c r="E90" s="615">
        <v>18</v>
      </c>
      <c r="F90" s="615">
        <v>0</v>
      </c>
      <c r="G90" s="436" t="s">
        <v>1241</v>
      </c>
      <c r="H90" s="434"/>
      <c r="I90" s="434"/>
      <c r="J90" s="434"/>
      <c r="K90" s="434"/>
      <c r="L90" s="434"/>
      <c r="M90" s="434"/>
      <c r="N90" s="434"/>
      <c r="O90" s="434"/>
    </row>
    <row r="91" spans="1:15" s="19" customFormat="1" ht="256">
      <c r="A91" s="681" t="s">
        <v>1045</v>
      </c>
      <c r="B91" s="432" t="s">
        <v>18</v>
      </c>
      <c r="C91" s="433" t="s">
        <v>194</v>
      </c>
      <c r="D91" s="614">
        <f t="shared" si="1"/>
        <v>32.31</v>
      </c>
      <c r="E91" s="615">
        <v>32.31</v>
      </c>
      <c r="F91" s="615">
        <v>0</v>
      </c>
      <c r="G91" s="436" t="s">
        <v>1242</v>
      </c>
      <c r="H91" s="434"/>
      <c r="I91" s="434"/>
      <c r="J91" s="434"/>
      <c r="K91" s="434"/>
      <c r="L91" s="434"/>
      <c r="M91" s="434"/>
      <c r="N91" s="434"/>
      <c r="O91" s="434"/>
    </row>
    <row r="92" spans="1:15" s="19" customFormat="1" ht="49">
      <c r="A92" s="681"/>
      <c r="B92" s="432" t="s">
        <v>18</v>
      </c>
      <c r="C92" s="433" t="s">
        <v>1244</v>
      </c>
      <c r="D92" s="614">
        <f t="shared" si="1"/>
        <v>7.2</v>
      </c>
      <c r="E92" s="615">
        <v>7.2</v>
      </c>
      <c r="F92" s="615">
        <v>0</v>
      </c>
      <c r="G92" s="436" t="s">
        <v>1243</v>
      </c>
      <c r="H92" s="434"/>
      <c r="I92" s="434"/>
      <c r="J92" s="434"/>
      <c r="K92" s="434"/>
      <c r="L92" s="434"/>
      <c r="M92" s="434"/>
      <c r="N92" s="434"/>
      <c r="O92" s="434"/>
    </row>
    <row r="93" spans="1:15" s="19" customFormat="1" ht="49">
      <c r="A93" s="681"/>
      <c r="B93" s="432" t="s">
        <v>18</v>
      </c>
      <c r="C93" s="433" t="s">
        <v>196</v>
      </c>
      <c r="D93" s="614">
        <f t="shared" si="1"/>
        <v>25</v>
      </c>
      <c r="E93" s="615">
        <v>24</v>
      </c>
      <c r="F93" s="615">
        <v>1</v>
      </c>
      <c r="G93" s="436" t="s">
        <v>1245</v>
      </c>
      <c r="H93" s="434"/>
      <c r="I93" s="434"/>
      <c r="J93" s="434"/>
      <c r="K93" s="434"/>
      <c r="L93" s="434"/>
      <c r="M93" s="434"/>
      <c r="N93" s="434"/>
      <c r="O93" s="434"/>
    </row>
    <row r="94" spans="1:15" s="19" customFormat="1" ht="33">
      <c r="A94" s="681"/>
      <c r="B94" s="432" t="s">
        <v>18</v>
      </c>
      <c r="C94" s="433" t="s">
        <v>197</v>
      </c>
      <c r="D94" s="614">
        <f t="shared" si="1"/>
        <v>1.8</v>
      </c>
      <c r="E94" s="615">
        <v>1.8</v>
      </c>
      <c r="F94" s="615">
        <v>0</v>
      </c>
      <c r="G94" s="436" t="s">
        <v>1246</v>
      </c>
      <c r="H94" s="434"/>
      <c r="I94" s="434"/>
      <c r="J94" s="434"/>
      <c r="K94" s="434"/>
      <c r="L94" s="434"/>
      <c r="M94" s="434"/>
      <c r="N94" s="434"/>
      <c r="O94" s="434"/>
    </row>
    <row r="95" spans="1:15" s="19" customFormat="1" ht="44">
      <c r="A95" s="681"/>
      <c r="B95" s="432" t="s">
        <v>18</v>
      </c>
      <c r="C95" s="433" t="s">
        <v>198</v>
      </c>
      <c r="D95" s="614">
        <f t="shared" si="1"/>
        <v>0.45</v>
      </c>
      <c r="E95" s="615">
        <v>0.45</v>
      </c>
      <c r="F95" s="615">
        <v>0</v>
      </c>
      <c r="G95" s="436" t="s">
        <v>1246</v>
      </c>
      <c r="H95" s="434"/>
      <c r="I95" s="434"/>
      <c r="J95" s="434"/>
      <c r="K95" s="434"/>
      <c r="L95" s="434"/>
      <c r="M95" s="434"/>
      <c r="N95" s="434"/>
      <c r="O95" s="434"/>
    </row>
    <row r="96" spans="1:15" s="19" customFormat="1" ht="44">
      <c r="A96" s="681"/>
      <c r="B96" s="432" t="s">
        <v>18</v>
      </c>
      <c r="C96" s="433" t="s">
        <v>199</v>
      </c>
      <c r="D96" s="614">
        <f t="shared" si="1"/>
        <v>1.62</v>
      </c>
      <c r="E96" s="615">
        <v>1.62</v>
      </c>
      <c r="F96" s="615">
        <v>0</v>
      </c>
      <c r="G96" s="436" t="s">
        <v>1247</v>
      </c>
      <c r="H96" s="434"/>
      <c r="I96" s="434"/>
      <c r="J96" s="434"/>
      <c r="K96" s="434"/>
      <c r="L96" s="434"/>
      <c r="M96" s="434"/>
      <c r="N96" s="434"/>
      <c r="O96" s="434"/>
    </row>
    <row r="97" spans="1:15" s="19" customFormat="1" ht="33">
      <c r="A97" s="681"/>
      <c r="B97" s="432" t="s">
        <v>18</v>
      </c>
      <c r="C97" s="433" t="s">
        <v>200</v>
      </c>
      <c r="D97" s="614">
        <f t="shared" si="1"/>
        <v>2.34</v>
      </c>
      <c r="E97" s="615">
        <v>2.34</v>
      </c>
      <c r="F97" s="615">
        <v>0</v>
      </c>
      <c r="G97" s="436" t="s">
        <v>1248</v>
      </c>
      <c r="H97" s="434"/>
      <c r="I97" s="434"/>
      <c r="J97" s="434"/>
      <c r="K97" s="434"/>
      <c r="L97" s="434"/>
      <c r="M97" s="434"/>
      <c r="N97" s="434"/>
      <c r="O97" s="434"/>
    </row>
    <row r="98" spans="1:15" s="19" customFormat="1" ht="25">
      <c r="A98" s="645">
        <v>17.3</v>
      </c>
      <c r="B98" s="432" t="s">
        <v>311</v>
      </c>
      <c r="C98" s="433" t="s">
        <v>201</v>
      </c>
      <c r="D98" s="614">
        <f t="shared" si="1"/>
        <v>6.75</v>
      </c>
      <c r="E98" s="615">
        <v>6.75</v>
      </c>
      <c r="F98" s="615">
        <v>0</v>
      </c>
      <c r="G98" s="436" t="s">
        <v>1249</v>
      </c>
      <c r="H98" s="434"/>
      <c r="I98" s="434"/>
      <c r="J98" s="434"/>
      <c r="K98" s="434"/>
      <c r="L98" s="434"/>
      <c r="M98" s="434"/>
      <c r="N98" s="434"/>
      <c r="O98" s="434"/>
    </row>
    <row r="99" spans="1:15" s="23" customFormat="1" ht="30" customHeight="1">
      <c r="A99" s="680" t="s">
        <v>17</v>
      </c>
      <c r="B99" s="680"/>
      <c r="C99" s="680"/>
      <c r="D99" s="614">
        <f>SUM(D3:D98)-D39-D37</f>
        <v>1064.6199999999997</v>
      </c>
      <c r="E99" s="614">
        <f>SUM(E3:E98)-E39-E37</f>
        <v>850.61199999999985</v>
      </c>
      <c r="F99" s="614">
        <f>SUM(F3:F98)-F39-F37</f>
        <v>214.00800000000004</v>
      </c>
      <c r="G99" s="437"/>
      <c r="H99" s="18"/>
      <c r="I99" s="18"/>
      <c r="J99" s="18"/>
      <c r="K99" s="18"/>
      <c r="L99" s="18"/>
      <c r="M99" s="18"/>
      <c r="N99" s="18"/>
      <c r="O99" s="18"/>
    </row>
    <row r="100" spans="1:15" s="17" customFormat="1" ht="26.25" customHeight="1">
      <c r="A100" s="680" t="s">
        <v>18</v>
      </c>
      <c r="B100" s="680"/>
      <c r="C100" s="680"/>
      <c r="D100" s="614">
        <f>D99-D101</f>
        <v>696.26199999999972</v>
      </c>
      <c r="E100" s="614">
        <f t="shared" ref="E100:F100" si="2">E99-E101</f>
        <v>504.04399999999981</v>
      </c>
      <c r="F100" s="614">
        <f t="shared" si="2"/>
        <v>192.21800000000002</v>
      </c>
      <c r="G100" s="437"/>
    </row>
    <row r="101" spans="1:15" s="17" customFormat="1" ht="25" customHeight="1">
      <c r="A101" s="680" t="s">
        <v>311</v>
      </c>
      <c r="B101" s="680"/>
      <c r="C101" s="680"/>
      <c r="D101" s="614">
        <f>SUM(D28:D45)+SUM(D65:D70)+D74+D76+SUM(D78:D82)+D98</f>
        <v>368.35799999999995</v>
      </c>
      <c r="E101" s="614">
        <f t="shared" ref="E101:F101" si="3">SUM(E28:E45)+SUM(E65:E70)+E74+E76+SUM(E78:E82)+E98</f>
        <v>346.56800000000004</v>
      </c>
      <c r="F101" s="614">
        <f t="shared" si="3"/>
        <v>21.790000000000006</v>
      </c>
      <c r="G101" s="437"/>
    </row>
    <row r="103" spans="1:15">
      <c r="D103" s="435">
        <f>D99-D63</f>
        <v>1062.9499999999996</v>
      </c>
    </row>
    <row r="104" spans="1:15">
      <c r="D104" s="435">
        <f>D103-D64</f>
        <v>1061.4099999999996</v>
      </c>
    </row>
  </sheetData>
  <mergeCells count="12">
    <mergeCell ref="A1:G1"/>
    <mergeCell ref="A101:C101"/>
    <mergeCell ref="A4:A5"/>
    <mergeCell ref="A11:A12"/>
    <mergeCell ref="A26:A27"/>
    <mergeCell ref="A31:A34"/>
    <mergeCell ref="A40:A41"/>
    <mergeCell ref="H53:H55"/>
    <mergeCell ref="A66:A69"/>
    <mergeCell ref="A91:A97"/>
    <mergeCell ref="A99:C99"/>
    <mergeCell ref="A100:C100"/>
  </mergeCells>
  <pageMargins left="0.7" right="0.7" top="0.75" bottom="0.75" header="0.3" footer="0.3"/>
  <pageSetup paperSize="5" scale="69" fitToHeight="9" orientation="portrait" horizontalDpi="4294967292" r:id="rId1"/>
  <rowBreaks count="2" manualBreakCount="2">
    <brk id="32" max="15" man="1"/>
    <brk id="77" max="15" man="1"/>
  </row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67">
    <pageSetUpPr fitToPage="1"/>
  </sheetPr>
  <dimension ref="A1:J59"/>
  <sheetViews>
    <sheetView view="pageBreakPreview" zoomScale="115" zoomScaleNormal="100" zoomScaleSheetLayoutView="115" workbookViewId="0">
      <pane xSplit="1" ySplit="2" topLeftCell="B3" activePane="bottomRight" state="frozen"/>
      <selection pane="topRight" activeCell="B1" sqref="B1"/>
      <selection pane="bottomLeft" activeCell="A3" sqref="A3"/>
      <selection pane="bottomRight" activeCell="M9" sqref="M9"/>
    </sheetView>
  </sheetViews>
  <sheetFormatPr baseColWidth="10" defaultColWidth="9.1640625" defaultRowHeight="15"/>
  <cols>
    <col min="1" max="1" width="11.1640625" style="133" bestFit="1" customWidth="1"/>
    <col min="2" max="2" width="7.33203125" style="133" hidden="1" customWidth="1"/>
    <col min="3" max="3" width="29.83203125" style="118" customWidth="1"/>
    <col min="4" max="4" width="9.1640625" style="56" customWidth="1"/>
    <col min="5" max="6" width="9.1640625" style="54" customWidth="1"/>
    <col min="7" max="7" width="40.5" style="54" customWidth="1"/>
    <col min="8" max="8" width="6.6640625" style="54" customWidth="1"/>
    <col min="9" max="9" width="9.1640625" style="54"/>
    <col min="10" max="16384" width="9.1640625" style="118"/>
  </cols>
  <sheetData>
    <row r="1" spans="1:10">
      <c r="A1" s="696" t="s">
        <v>1156</v>
      </c>
      <c r="B1" s="697"/>
      <c r="C1" s="697"/>
      <c r="D1" s="697"/>
      <c r="E1" s="697"/>
      <c r="F1" s="697"/>
      <c r="G1" s="697"/>
      <c r="H1" s="134"/>
    </row>
    <row r="2" spans="1:10" s="123" customFormat="1" ht="64">
      <c r="A2" s="103" t="s">
        <v>0</v>
      </c>
      <c r="B2" s="104" t="s">
        <v>1</v>
      </c>
      <c r="C2" s="104" t="s">
        <v>2</v>
      </c>
      <c r="D2" s="105" t="s">
        <v>1127</v>
      </c>
      <c r="E2" s="139" t="s">
        <v>1133</v>
      </c>
      <c r="F2" s="139" t="s">
        <v>1134</v>
      </c>
      <c r="G2" s="139" t="s">
        <v>1131</v>
      </c>
      <c r="H2" s="135"/>
      <c r="I2" s="55"/>
    </row>
    <row r="3" spans="1:10" s="123" customFormat="1" ht="32">
      <c r="A3" s="488" t="s">
        <v>1494</v>
      </c>
      <c r="B3" s="488" t="s">
        <v>25</v>
      </c>
      <c r="C3" s="108" t="s">
        <v>1495</v>
      </c>
      <c r="D3" s="489">
        <f>SUM(E3:F3)</f>
        <v>10.6</v>
      </c>
      <c r="E3" s="217"/>
      <c r="F3" s="217">
        <v>10.6</v>
      </c>
      <c r="G3" s="495" t="s">
        <v>1535</v>
      </c>
      <c r="H3" s="135"/>
      <c r="I3" s="55">
        <v>10.6</v>
      </c>
      <c r="J3" s="55">
        <f>D3-I3</f>
        <v>0</v>
      </c>
    </row>
    <row r="4" spans="1:10" ht="32">
      <c r="A4" s="142" t="s">
        <v>566</v>
      </c>
      <c r="B4" s="142" t="s">
        <v>25</v>
      </c>
      <c r="C4" s="143" t="s">
        <v>567</v>
      </c>
      <c r="D4" s="489">
        <f t="shared" ref="D4:D42" si="0">SUM(E4:F4)</f>
        <v>5</v>
      </c>
      <c r="E4" s="308"/>
      <c r="F4" s="308">
        <v>5</v>
      </c>
      <c r="G4" s="439" t="s">
        <v>1536</v>
      </c>
      <c r="H4" s="135"/>
      <c r="I4" s="54">
        <v>5</v>
      </c>
      <c r="J4" s="55">
        <f t="shared" ref="J4:J42" si="1">D4-I4</f>
        <v>0</v>
      </c>
    </row>
    <row r="5" spans="1:10" ht="16">
      <c r="A5" s="142" t="s">
        <v>568</v>
      </c>
      <c r="B5" s="142" t="s">
        <v>25</v>
      </c>
      <c r="C5" s="142" t="s">
        <v>569</v>
      </c>
      <c r="D5" s="489">
        <f t="shared" si="0"/>
        <v>5.4</v>
      </c>
      <c r="E5" s="308">
        <v>5.4</v>
      </c>
      <c r="F5" s="308"/>
      <c r="G5" s="439" t="s">
        <v>1537</v>
      </c>
      <c r="H5" s="135"/>
      <c r="I5" s="54">
        <v>5.4</v>
      </c>
      <c r="J5" s="55">
        <f t="shared" si="1"/>
        <v>0</v>
      </c>
    </row>
    <row r="6" spans="1:10" ht="16">
      <c r="A6" s="142" t="s">
        <v>570</v>
      </c>
      <c r="B6" s="142" t="s">
        <v>25</v>
      </c>
      <c r="C6" s="143" t="s">
        <v>571</v>
      </c>
      <c r="D6" s="489">
        <f t="shared" si="0"/>
        <v>2.02</v>
      </c>
      <c r="E6" s="308">
        <v>2.02</v>
      </c>
      <c r="F6" s="308"/>
      <c r="G6" s="439" t="s">
        <v>1538</v>
      </c>
      <c r="H6" s="135"/>
      <c r="I6" s="54">
        <v>2.02</v>
      </c>
      <c r="J6" s="55">
        <f t="shared" si="1"/>
        <v>0</v>
      </c>
    </row>
    <row r="7" spans="1:10" ht="16">
      <c r="A7" s="142" t="s">
        <v>572</v>
      </c>
      <c r="B7" s="142" t="s">
        <v>25</v>
      </c>
      <c r="C7" s="143" t="s">
        <v>573</v>
      </c>
      <c r="D7" s="489">
        <f t="shared" si="0"/>
        <v>7.97</v>
      </c>
      <c r="E7" s="308">
        <v>7.97</v>
      </c>
      <c r="F7" s="308"/>
      <c r="G7" s="439" t="s">
        <v>1539</v>
      </c>
      <c r="H7" s="135"/>
      <c r="I7" s="54">
        <v>7.97</v>
      </c>
      <c r="J7" s="55">
        <f t="shared" si="1"/>
        <v>0</v>
      </c>
    </row>
    <row r="8" spans="1:10" ht="16">
      <c r="A8" s="142" t="s">
        <v>1124</v>
      </c>
      <c r="B8" s="142" t="s">
        <v>25</v>
      </c>
      <c r="C8" s="143" t="s">
        <v>574</v>
      </c>
      <c r="D8" s="489">
        <f t="shared" si="0"/>
        <v>7</v>
      </c>
      <c r="E8" s="308">
        <v>7</v>
      </c>
      <c r="F8" s="308"/>
      <c r="G8" s="439" t="s">
        <v>1540</v>
      </c>
      <c r="H8" s="135"/>
      <c r="I8" s="54">
        <v>7</v>
      </c>
      <c r="J8" s="55">
        <f t="shared" si="1"/>
        <v>0</v>
      </c>
    </row>
    <row r="9" spans="1:10" ht="32">
      <c r="A9" s="142" t="s">
        <v>575</v>
      </c>
      <c r="B9" s="142" t="s">
        <v>25</v>
      </c>
      <c r="C9" s="143" t="s">
        <v>576</v>
      </c>
      <c r="D9" s="489">
        <f t="shared" si="0"/>
        <v>2.73</v>
      </c>
      <c r="E9" s="308">
        <v>2.73</v>
      </c>
      <c r="F9" s="308"/>
      <c r="G9" s="439" t="s">
        <v>1541</v>
      </c>
      <c r="H9" s="135"/>
      <c r="I9" s="54">
        <v>2.73</v>
      </c>
      <c r="J9" s="55">
        <f t="shared" si="1"/>
        <v>0</v>
      </c>
    </row>
    <row r="10" spans="1:10" ht="32">
      <c r="A10" s="142" t="s">
        <v>577</v>
      </c>
      <c r="B10" s="142" t="s">
        <v>25</v>
      </c>
      <c r="C10" s="143" t="s">
        <v>578</v>
      </c>
      <c r="D10" s="489">
        <f t="shared" si="0"/>
        <v>18.96</v>
      </c>
      <c r="E10" s="308">
        <v>18.96</v>
      </c>
      <c r="F10" s="308"/>
      <c r="G10" s="439" t="s">
        <v>1542</v>
      </c>
      <c r="H10" s="135"/>
      <c r="I10" s="54">
        <v>18.96</v>
      </c>
      <c r="J10" s="55">
        <f t="shared" si="1"/>
        <v>0</v>
      </c>
    </row>
    <row r="11" spans="1:10" ht="16">
      <c r="A11" s="142" t="s">
        <v>1055</v>
      </c>
      <c r="B11" s="142" t="s">
        <v>25</v>
      </c>
      <c r="C11" s="143" t="s">
        <v>580</v>
      </c>
      <c r="D11" s="489">
        <f t="shared" si="0"/>
        <v>3.3</v>
      </c>
      <c r="E11" s="308"/>
      <c r="F11" s="308">
        <v>3.3</v>
      </c>
      <c r="G11" s="439" t="s">
        <v>1543</v>
      </c>
      <c r="H11" s="135"/>
      <c r="I11" s="54">
        <v>3.3</v>
      </c>
      <c r="J11" s="55">
        <f t="shared" si="1"/>
        <v>0</v>
      </c>
    </row>
    <row r="12" spans="1:10" ht="48">
      <c r="A12" s="142" t="s">
        <v>579</v>
      </c>
      <c r="B12" s="142" t="s">
        <v>25</v>
      </c>
      <c r="C12" s="143" t="s">
        <v>698</v>
      </c>
      <c r="D12" s="489">
        <f t="shared" si="0"/>
        <v>6.18</v>
      </c>
      <c r="E12" s="308"/>
      <c r="F12" s="308">
        <v>6.18</v>
      </c>
      <c r="G12" s="439" t="s">
        <v>1544</v>
      </c>
      <c r="H12" s="135"/>
      <c r="I12" s="54">
        <v>6.18</v>
      </c>
      <c r="J12" s="55">
        <f t="shared" si="1"/>
        <v>0</v>
      </c>
    </row>
    <row r="13" spans="1:10" ht="32">
      <c r="A13" s="142" t="s">
        <v>581</v>
      </c>
      <c r="B13" s="142" t="s">
        <v>25</v>
      </c>
      <c r="C13" s="143" t="s">
        <v>582</v>
      </c>
      <c r="D13" s="489">
        <f t="shared" si="0"/>
        <v>1.44</v>
      </c>
      <c r="E13" s="308"/>
      <c r="F13" s="308">
        <v>1.44</v>
      </c>
      <c r="G13" s="439" t="s">
        <v>1545</v>
      </c>
      <c r="H13" s="135"/>
      <c r="I13" s="54">
        <v>1.44</v>
      </c>
      <c r="J13" s="55">
        <f t="shared" si="1"/>
        <v>0</v>
      </c>
    </row>
    <row r="14" spans="1:10" ht="32">
      <c r="A14" s="142" t="s">
        <v>583</v>
      </c>
      <c r="B14" s="142" t="s">
        <v>25</v>
      </c>
      <c r="C14" s="143" t="s">
        <v>584</v>
      </c>
      <c r="D14" s="489">
        <f t="shared" si="0"/>
        <v>14</v>
      </c>
      <c r="E14" s="308">
        <v>14</v>
      </c>
      <c r="F14" s="308"/>
      <c r="G14" s="439" t="s">
        <v>1546</v>
      </c>
      <c r="H14" s="135"/>
      <c r="I14" s="54">
        <v>14</v>
      </c>
      <c r="J14" s="55">
        <f t="shared" si="1"/>
        <v>0</v>
      </c>
    </row>
    <row r="15" spans="1:10" ht="32">
      <c r="A15" s="142" t="s">
        <v>585</v>
      </c>
      <c r="B15" s="142" t="s">
        <v>25</v>
      </c>
      <c r="C15" s="143" t="s">
        <v>586</v>
      </c>
      <c r="D15" s="489">
        <f t="shared" si="0"/>
        <v>1</v>
      </c>
      <c r="E15" s="308">
        <v>1</v>
      </c>
      <c r="F15" s="308"/>
      <c r="G15" s="439" t="s">
        <v>1547</v>
      </c>
      <c r="H15" s="135"/>
      <c r="I15" s="54">
        <v>1</v>
      </c>
      <c r="J15" s="55">
        <f t="shared" si="1"/>
        <v>0</v>
      </c>
    </row>
    <row r="16" spans="1:10" ht="16">
      <c r="A16" s="142" t="s">
        <v>587</v>
      </c>
      <c r="B16" s="142" t="s">
        <v>25</v>
      </c>
      <c r="C16" s="143" t="s">
        <v>588</v>
      </c>
      <c r="D16" s="489">
        <f t="shared" si="0"/>
        <v>3.25</v>
      </c>
      <c r="E16" s="308">
        <v>3.25</v>
      </c>
      <c r="F16" s="308"/>
      <c r="G16" s="439" t="s">
        <v>1548</v>
      </c>
      <c r="H16" s="135"/>
      <c r="I16" s="54">
        <v>3.25</v>
      </c>
      <c r="J16" s="55">
        <f t="shared" si="1"/>
        <v>0</v>
      </c>
    </row>
    <row r="17" spans="1:10" ht="32">
      <c r="A17" s="142" t="s">
        <v>589</v>
      </c>
      <c r="B17" s="142" t="s">
        <v>25</v>
      </c>
      <c r="C17" s="143" t="s">
        <v>590</v>
      </c>
      <c r="D17" s="489">
        <f t="shared" si="0"/>
        <v>15</v>
      </c>
      <c r="E17" s="308">
        <v>15</v>
      </c>
      <c r="F17" s="308"/>
      <c r="G17" s="439" t="s">
        <v>1549</v>
      </c>
      <c r="H17" s="135"/>
      <c r="I17" s="54">
        <v>15</v>
      </c>
      <c r="J17" s="55">
        <f t="shared" si="1"/>
        <v>0</v>
      </c>
    </row>
    <row r="18" spans="1:10" ht="16">
      <c r="A18" s="142" t="s">
        <v>591</v>
      </c>
      <c r="B18" s="142" t="s">
        <v>25</v>
      </c>
      <c r="C18" s="143" t="s">
        <v>592</v>
      </c>
      <c r="D18" s="489">
        <f t="shared" si="0"/>
        <v>2.4</v>
      </c>
      <c r="E18" s="308">
        <v>2.4</v>
      </c>
      <c r="F18" s="308"/>
      <c r="G18" s="439" t="s">
        <v>1550</v>
      </c>
      <c r="H18" s="135"/>
      <c r="I18" s="54">
        <v>2.4</v>
      </c>
      <c r="J18" s="55">
        <f t="shared" si="1"/>
        <v>0</v>
      </c>
    </row>
    <row r="19" spans="1:10" ht="16">
      <c r="A19" s="142" t="s">
        <v>593</v>
      </c>
      <c r="B19" s="142" t="s">
        <v>25</v>
      </c>
      <c r="C19" s="143" t="s">
        <v>594</v>
      </c>
      <c r="D19" s="489">
        <f t="shared" si="0"/>
        <v>40.29</v>
      </c>
      <c r="E19" s="308">
        <v>40.29</v>
      </c>
      <c r="F19" s="308"/>
      <c r="G19" s="439" t="s">
        <v>1551</v>
      </c>
      <c r="H19" s="135"/>
      <c r="I19" s="54">
        <v>40.29</v>
      </c>
      <c r="J19" s="55">
        <f t="shared" si="1"/>
        <v>0</v>
      </c>
    </row>
    <row r="20" spans="1:10" ht="16">
      <c r="A20" s="142" t="s">
        <v>595</v>
      </c>
      <c r="B20" s="142" t="s">
        <v>25</v>
      </c>
      <c r="C20" s="143" t="s">
        <v>596</v>
      </c>
      <c r="D20" s="489">
        <f t="shared" si="0"/>
        <v>73.400000000000006</v>
      </c>
      <c r="E20" s="308">
        <v>73.400000000000006</v>
      </c>
      <c r="F20" s="308"/>
      <c r="G20" s="439" t="s">
        <v>1552</v>
      </c>
      <c r="H20" s="135"/>
      <c r="I20" s="54">
        <v>73.400000000000006</v>
      </c>
      <c r="J20" s="55">
        <f t="shared" si="1"/>
        <v>0</v>
      </c>
    </row>
    <row r="21" spans="1:10" ht="16">
      <c r="A21" s="142" t="s">
        <v>597</v>
      </c>
      <c r="B21" s="142" t="s">
        <v>25</v>
      </c>
      <c r="C21" s="143" t="s">
        <v>598</v>
      </c>
      <c r="D21" s="489">
        <f t="shared" si="0"/>
        <v>27.52</v>
      </c>
      <c r="E21" s="308">
        <v>27.52</v>
      </c>
      <c r="F21" s="308"/>
      <c r="G21" s="439" t="s">
        <v>1553</v>
      </c>
      <c r="H21" s="135"/>
      <c r="I21" s="54">
        <v>27.52</v>
      </c>
      <c r="J21" s="55">
        <f t="shared" si="1"/>
        <v>0</v>
      </c>
    </row>
    <row r="22" spans="1:10" ht="16">
      <c r="A22" s="142" t="s">
        <v>599</v>
      </c>
      <c r="B22" s="142" t="s">
        <v>25</v>
      </c>
      <c r="C22" s="143" t="s">
        <v>600</v>
      </c>
      <c r="D22" s="489">
        <f t="shared" si="0"/>
        <v>21.5</v>
      </c>
      <c r="E22" s="308">
        <v>21.5</v>
      </c>
      <c r="F22" s="308"/>
      <c r="G22" s="439" t="s">
        <v>1554</v>
      </c>
      <c r="H22" s="135"/>
      <c r="I22" s="54">
        <v>21.5</v>
      </c>
      <c r="J22" s="55">
        <f t="shared" si="1"/>
        <v>0</v>
      </c>
    </row>
    <row r="23" spans="1:10" ht="16">
      <c r="A23" s="142" t="s">
        <v>601</v>
      </c>
      <c r="B23" s="142" t="s">
        <v>25</v>
      </c>
      <c r="C23" s="143" t="s">
        <v>602</v>
      </c>
      <c r="D23" s="489">
        <f t="shared" si="0"/>
        <v>55.86</v>
      </c>
      <c r="E23" s="308">
        <v>55.86</v>
      </c>
      <c r="F23" s="308"/>
      <c r="G23" s="439" t="s">
        <v>1555</v>
      </c>
      <c r="H23" s="135"/>
      <c r="I23" s="54">
        <v>55.86</v>
      </c>
      <c r="J23" s="55">
        <f t="shared" si="1"/>
        <v>0</v>
      </c>
    </row>
    <row r="24" spans="1:10" ht="16">
      <c r="A24" s="142" t="s">
        <v>603</v>
      </c>
      <c r="B24" s="142" t="s">
        <v>25</v>
      </c>
      <c r="C24" s="143" t="s">
        <v>604</v>
      </c>
      <c r="D24" s="489">
        <f t="shared" si="0"/>
        <v>13.76</v>
      </c>
      <c r="E24" s="308">
        <v>13.76</v>
      </c>
      <c r="F24" s="308"/>
      <c r="G24" s="439" t="s">
        <v>1556</v>
      </c>
      <c r="H24" s="135"/>
      <c r="I24" s="54">
        <v>13.76</v>
      </c>
      <c r="J24" s="55">
        <f t="shared" si="1"/>
        <v>0</v>
      </c>
    </row>
    <row r="25" spans="1:10" ht="16">
      <c r="A25" s="142" t="s">
        <v>605</v>
      </c>
      <c r="B25" s="142" t="s">
        <v>25</v>
      </c>
      <c r="C25" s="143" t="s">
        <v>606</v>
      </c>
      <c r="D25" s="489">
        <f t="shared" si="0"/>
        <v>40.369999999999997</v>
      </c>
      <c r="E25" s="308">
        <v>40.369999999999997</v>
      </c>
      <c r="F25" s="308"/>
      <c r="G25" s="439" t="s">
        <v>1557</v>
      </c>
      <c r="H25" s="135"/>
      <c r="I25" s="54">
        <v>40.369999999999997</v>
      </c>
      <c r="J25" s="55">
        <f t="shared" si="1"/>
        <v>0</v>
      </c>
    </row>
    <row r="26" spans="1:10" ht="16">
      <c r="A26" s="142" t="s">
        <v>607</v>
      </c>
      <c r="B26" s="142" t="s">
        <v>25</v>
      </c>
      <c r="C26" s="143" t="s">
        <v>608</v>
      </c>
      <c r="D26" s="489">
        <f t="shared" si="0"/>
        <v>14.74</v>
      </c>
      <c r="E26" s="308">
        <v>14.74</v>
      </c>
      <c r="F26" s="308"/>
      <c r="G26" s="439" t="s">
        <v>1558</v>
      </c>
      <c r="H26" s="135"/>
      <c r="I26" s="54">
        <v>14.74</v>
      </c>
      <c r="J26" s="55">
        <f t="shared" si="1"/>
        <v>0</v>
      </c>
    </row>
    <row r="27" spans="1:10" ht="16">
      <c r="A27" s="142" t="s">
        <v>609</v>
      </c>
      <c r="B27" s="142" t="s">
        <v>25</v>
      </c>
      <c r="C27" s="143" t="s">
        <v>610</v>
      </c>
      <c r="D27" s="489">
        <f t="shared" si="0"/>
        <v>24</v>
      </c>
      <c r="E27" s="308"/>
      <c r="F27" s="308">
        <v>24</v>
      </c>
      <c r="G27" s="439" t="s">
        <v>1559</v>
      </c>
      <c r="H27" s="135"/>
      <c r="I27" s="54">
        <v>24</v>
      </c>
      <c r="J27" s="55">
        <f t="shared" si="1"/>
        <v>0</v>
      </c>
    </row>
    <row r="28" spans="1:10" ht="32">
      <c r="A28" s="142" t="s">
        <v>1056</v>
      </c>
      <c r="B28" s="142" t="s">
        <v>25</v>
      </c>
      <c r="C28" s="143" t="s">
        <v>611</v>
      </c>
      <c r="D28" s="489">
        <f t="shared" si="0"/>
        <v>1.04</v>
      </c>
      <c r="E28" s="308"/>
      <c r="F28" s="308">
        <v>1.04</v>
      </c>
      <c r="G28" s="439" t="s">
        <v>1560</v>
      </c>
      <c r="H28" s="135"/>
      <c r="I28" s="54">
        <v>1.04</v>
      </c>
      <c r="J28" s="55">
        <f t="shared" si="1"/>
        <v>0</v>
      </c>
    </row>
    <row r="29" spans="1:10" ht="16">
      <c r="A29" s="142" t="s">
        <v>1057</v>
      </c>
      <c r="B29" s="142" t="s">
        <v>25</v>
      </c>
      <c r="C29" s="143" t="s">
        <v>612</v>
      </c>
      <c r="D29" s="489">
        <f t="shared" si="0"/>
        <v>0.49</v>
      </c>
      <c r="E29" s="308"/>
      <c r="F29" s="308">
        <v>0.49</v>
      </c>
      <c r="G29" s="439" t="s">
        <v>1561</v>
      </c>
      <c r="H29" s="135"/>
      <c r="I29" s="54">
        <v>0.49</v>
      </c>
      <c r="J29" s="55">
        <f t="shared" si="1"/>
        <v>0</v>
      </c>
    </row>
    <row r="30" spans="1:10" ht="16">
      <c r="A30" s="142" t="s">
        <v>613</v>
      </c>
      <c r="B30" s="142" t="s">
        <v>25</v>
      </c>
      <c r="C30" s="143" t="s">
        <v>614</v>
      </c>
      <c r="D30" s="489">
        <f t="shared" si="0"/>
        <v>0.69</v>
      </c>
      <c r="E30" s="308"/>
      <c r="F30" s="308">
        <v>0.69</v>
      </c>
      <c r="G30" s="439" t="s">
        <v>1562</v>
      </c>
      <c r="H30" s="135"/>
      <c r="I30" s="54">
        <v>0.69</v>
      </c>
      <c r="J30" s="55">
        <f t="shared" si="1"/>
        <v>0</v>
      </c>
    </row>
    <row r="31" spans="1:10" ht="96">
      <c r="A31" s="800" t="s">
        <v>1058</v>
      </c>
      <c r="B31" s="142" t="s">
        <v>25</v>
      </c>
      <c r="C31" s="143" t="s">
        <v>615</v>
      </c>
      <c r="D31" s="489">
        <f t="shared" si="0"/>
        <v>2.66</v>
      </c>
      <c r="E31" s="308"/>
      <c r="F31" s="308">
        <v>2.66</v>
      </c>
      <c r="G31" s="439" t="s">
        <v>1563</v>
      </c>
      <c r="H31" s="135"/>
      <c r="I31" s="54">
        <v>2.67</v>
      </c>
      <c r="J31" s="55">
        <f t="shared" si="1"/>
        <v>-9.9999999999997868E-3</v>
      </c>
    </row>
    <row r="32" spans="1:10" ht="32">
      <c r="A32" s="801"/>
      <c r="B32" s="142" t="s">
        <v>25</v>
      </c>
      <c r="C32" s="143" t="s">
        <v>616</v>
      </c>
      <c r="D32" s="489">
        <f t="shared" si="0"/>
        <v>0.39</v>
      </c>
      <c r="E32" s="308"/>
      <c r="F32" s="308">
        <v>0.39</v>
      </c>
      <c r="G32" s="439" t="s">
        <v>1564</v>
      </c>
      <c r="H32" s="135"/>
      <c r="I32" s="54">
        <v>0.39400000000000002</v>
      </c>
      <c r="J32" s="55">
        <f t="shared" si="1"/>
        <v>-4.0000000000000036E-3</v>
      </c>
    </row>
    <row r="33" spans="1:10" ht="16">
      <c r="A33" s="603" t="s">
        <v>1125</v>
      </c>
      <c r="B33" s="142" t="s">
        <v>25</v>
      </c>
      <c r="C33" s="143" t="s">
        <v>209</v>
      </c>
      <c r="D33" s="489">
        <f t="shared" si="0"/>
        <v>3</v>
      </c>
      <c r="E33" s="308">
        <v>3</v>
      </c>
      <c r="F33" s="308"/>
      <c r="G33" s="439"/>
      <c r="H33" s="135"/>
      <c r="I33" s="54">
        <v>3</v>
      </c>
      <c r="J33" s="55">
        <f t="shared" si="1"/>
        <v>0</v>
      </c>
    </row>
    <row r="34" spans="1:10" ht="32">
      <c r="A34" s="142" t="s">
        <v>1102</v>
      </c>
      <c r="B34" s="142" t="s">
        <v>25</v>
      </c>
      <c r="C34" s="143" t="s">
        <v>617</v>
      </c>
      <c r="D34" s="489">
        <f t="shared" si="0"/>
        <v>2.56</v>
      </c>
      <c r="E34" s="308"/>
      <c r="F34" s="308">
        <v>2.56</v>
      </c>
      <c r="G34" s="439" t="s">
        <v>1565</v>
      </c>
      <c r="H34" s="135"/>
      <c r="I34" s="54">
        <v>2.56</v>
      </c>
      <c r="J34" s="55">
        <f t="shared" si="1"/>
        <v>0</v>
      </c>
    </row>
    <row r="35" spans="1:10" ht="16">
      <c r="A35" s="142" t="s">
        <v>618</v>
      </c>
      <c r="B35" s="142" t="s">
        <v>25</v>
      </c>
      <c r="C35" s="143" t="s">
        <v>619</v>
      </c>
      <c r="D35" s="489">
        <f t="shared" si="0"/>
        <v>4</v>
      </c>
      <c r="E35" s="308"/>
      <c r="F35" s="308">
        <v>4</v>
      </c>
      <c r="G35" s="439" t="s">
        <v>1566</v>
      </c>
      <c r="H35" s="135"/>
      <c r="I35" s="54">
        <v>4</v>
      </c>
      <c r="J35" s="55">
        <f t="shared" si="1"/>
        <v>0</v>
      </c>
    </row>
    <row r="36" spans="1:10" ht="64">
      <c r="A36" s="142" t="s">
        <v>620</v>
      </c>
      <c r="B36" s="142" t="s">
        <v>25</v>
      </c>
      <c r="C36" s="143" t="s">
        <v>621</v>
      </c>
      <c r="D36" s="489">
        <f t="shared" si="0"/>
        <v>1.26</v>
      </c>
      <c r="E36" s="308">
        <v>1.26</v>
      </c>
      <c r="F36" s="308"/>
      <c r="G36" s="439" t="s">
        <v>1567</v>
      </c>
      <c r="H36" s="135"/>
      <c r="I36" s="54">
        <v>1.26</v>
      </c>
      <c r="J36" s="55">
        <f t="shared" si="1"/>
        <v>0</v>
      </c>
    </row>
    <row r="37" spans="1:10" ht="16">
      <c r="A37" s="142" t="s">
        <v>622</v>
      </c>
      <c r="B37" s="142" t="s">
        <v>25</v>
      </c>
      <c r="C37" s="143" t="s">
        <v>623</v>
      </c>
      <c r="D37" s="489">
        <f t="shared" si="0"/>
        <v>4.5</v>
      </c>
      <c r="E37" s="308">
        <v>4.5</v>
      </c>
      <c r="F37" s="308"/>
      <c r="G37" s="439" t="s">
        <v>1568</v>
      </c>
      <c r="H37" s="135"/>
      <c r="I37" s="54">
        <v>4.5</v>
      </c>
      <c r="J37" s="55">
        <f t="shared" si="1"/>
        <v>0</v>
      </c>
    </row>
    <row r="38" spans="1:10" ht="16">
      <c r="A38" s="142" t="s">
        <v>624</v>
      </c>
      <c r="B38" s="142" t="s">
        <v>25</v>
      </c>
      <c r="C38" s="143" t="s">
        <v>625</v>
      </c>
      <c r="D38" s="489">
        <f t="shared" si="0"/>
        <v>3</v>
      </c>
      <c r="E38" s="308">
        <v>3</v>
      </c>
      <c r="F38" s="308"/>
      <c r="G38" s="439" t="s">
        <v>1569</v>
      </c>
      <c r="H38" s="135"/>
      <c r="I38" s="54">
        <v>3</v>
      </c>
      <c r="J38" s="55">
        <f t="shared" si="1"/>
        <v>0</v>
      </c>
    </row>
    <row r="39" spans="1:10" ht="16">
      <c r="A39" s="142" t="s">
        <v>626</v>
      </c>
      <c r="B39" s="142" t="s">
        <v>25</v>
      </c>
      <c r="C39" s="143" t="s">
        <v>627</v>
      </c>
      <c r="D39" s="489">
        <f t="shared" si="0"/>
        <v>6</v>
      </c>
      <c r="E39" s="308">
        <v>6</v>
      </c>
      <c r="F39" s="308"/>
      <c r="G39" s="439" t="s">
        <v>1570</v>
      </c>
      <c r="H39" s="135"/>
      <c r="I39" s="54">
        <v>6</v>
      </c>
      <c r="J39" s="55">
        <f t="shared" si="1"/>
        <v>0</v>
      </c>
    </row>
    <row r="40" spans="1:10" ht="16">
      <c r="A40" s="142" t="s">
        <v>628</v>
      </c>
      <c r="B40" s="142" t="s">
        <v>25</v>
      </c>
      <c r="C40" s="143" t="s">
        <v>629</v>
      </c>
      <c r="D40" s="489">
        <f t="shared" si="0"/>
        <v>0.8</v>
      </c>
      <c r="E40" s="308"/>
      <c r="F40" s="308">
        <v>0.8</v>
      </c>
      <c r="G40" s="439" t="s">
        <v>1571</v>
      </c>
      <c r="H40" s="135"/>
      <c r="I40" s="54">
        <v>0.8</v>
      </c>
      <c r="J40" s="55">
        <f t="shared" si="1"/>
        <v>0</v>
      </c>
    </row>
    <row r="41" spans="1:10" ht="16">
      <c r="A41" s="142" t="s">
        <v>699</v>
      </c>
      <c r="B41" s="142" t="s">
        <v>25</v>
      </c>
      <c r="C41" s="143" t="s">
        <v>700</v>
      </c>
      <c r="D41" s="489">
        <f t="shared" si="0"/>
        <v>10.039999999999999</v>
      </c>
      <c r="E41" s="308">
        <v>10.039999999999999</v>
      </c>
      <c r="F41" s="308"/>
      <c r="G41" s="439" t="s">
        <v>1572</v>
      </c>
      <c r="H41" s="135"/>
      <c r="I41" s="54">
        <v>10.039999999999999</v>
      </c>
      <c r="J41" s="55">
        <f t="shared" si="1"/>
        <v>0</v>
      </c>
    </row>
    <row r="42" spans="1:10" ht="16">
      <c r="A42" s="142" t="s">
        <v>1126</v>
      </c>
      <c r="B42" s="142" t="s">
        <v>25</v>
      </c>
      <c r="C42" s="143" t="s">
        <v>1039</v>
      </c>
      <c r="D42" s="489">
        <f t="shared" si="0"/>
        <v>1.8</v>
      </c>
      <c r="E42" s="308"/>
      <c r="F42" s="308">
        <v>1.8</v>
      </c>
      <c r="G42" s="439" t="s">
        <v>1573</v>
      </c>
      <c r="H42" s="135"/>
      <c r="I42" s="54">
        <v>1.8</v>
      </c>
      <c r="J42" s="55">
        <f t="shared" si="1"/>
        <v>0</v>
      </c>
    </row>
    <row r="43" spans="1:10" s="144" customFormat="1" ht="21.75" customHeight="1">
      <c r="A43" s="704" t="s">
        <v>17</v>
      </c>
      <c r="B43" s="704"/>
      <c r="C43" s="704"/>
      <c r="D43" s="208">
        <f>SUM(D3:D42)</f>
        <v>459.92000000000013</v>
      </c>
      <c r="E43" s="208">
        <f t="shared" ref="E43:F43" si="2">SUM(E3:E42)</f>
        <v>394.97</v>
      </c>
      <c r="F43" s="208">
        <f t="shared" si="2"/>
        <v>64.949999999999989</v>
      </c>
      <c r="G43" s="85"/>
      <c r="H43" s="67"/>
      <c r="I43" s="85"/>
    </row>
    <row r="44" spans="1:10" s="131" customFormat="1" ht="30" customHeight="1">
      <c r="A44" s="392"/>
      <c r="B44" s="393"/>
      <c r="C44" s="393"/>
      <c r="D44" s="394"/>
      <c r="E44" s="395"/>
      <c r="F44" s="395"/>
      <c r="G44" s="395"/>
      <c r="H44" s="54"/>
      <c r="I44" s="395"/>
    </row>
    <row r="45" spans="1:10" s="131" customFormat="1" ht="80">
      <c r="A45" s="143" t="s">
        <v>919</v>
      </c>
      <c r="B45" s="602" t="s">
        <v>25</v>
      </c>
      <c r="C45" s="142" t="s">
        <v>934</v>
      </c>
      <c r="D45" s="208">
        <f>SUM(E45:F45)</f>
        <v>36.07</v>
      </c>
      <c r="E45" s="60">
        <v>25.23</v>
      </c>
      <c r="F45" s="60">
        <v>10.84</v>
      </c>
      <c r="G45" s="439" t="s">
        <v>1596</v>
      </c>
      <c r="H45" s="54"/>
      <c r="I45" s="395"/>
    </row>
    <row r="46" spans="1:10" s="131" customFormat="1" ht="32">
      <c r="A46" s="143" t="s">
        <v>920</v>
      </c>
      <c r="B46" s="602" t="s">
        <v>25</v>
      </c>
      <c r="C46" s="143" t="s">
        <v>924</v>
      </c>
      <c r="D46" s="208">
        <f t="shared" ref="D46:D54" si="3">SUM(E46:F46)</f>
        <v>56</v>
      </c>
      <c r="E46" s="60">
        <v>56</v>
      </c>
      <c r="F46" s="60">
        <v>0</v>
      </c>
      <c r="G46" s="638" t="s">
        <v>1597</v>
      </c>
      <c r="H46" s="54"/>
      <c r="I46" s="395"/>
    </row>
    <row r="47" spans="1:10" s="131" customFormat="1" ht="16">
      <c r="A47" s="143" t="s">
        <v>921</v>
      </c>
      <c r="B47" s="602" t="s">
        <v>25</v>
      </c>
      <c r="C47" s="143" t="s">
        <v>925</v>
      </c>
      <c r="D47" s="208">
        <f t="shared" si="3"/>
        <v>1</v>
      </c>
      <c r="E47" s="60">
        <v>1</v>
      </c>
      <c r="F47" s="60">
        <v>0</v>
      </c>
      <c r="G47" s="638" t="s">
        <v>1598</v>
      </c>
      <c r="H47" s="54"/>
      <c r="I47" s="395"/>
    </row>
    <row r="48" spans="1:10" s="131" customFormat="1" ht="32">
      <c r="A48" s="143" t="s">
        <v>1059</v>
      </c>
      <c r="B48" s="602" t="s">
        <v>25</v>
      </c>
      <c r="C48" s="143" t="s">
        <v>926</v>
      </c>
      <c r="D48" s="208">
        <f t="shared" si="3"/>
        <v>0.4</v>
      </c>
      <c r="E48" s="60">
        <v>0.4</v>
      </c>
      <c r="F48" s="60">
        <v>0</v>
      </c>
      <c r="G48" s="638" t="s">
        <v>1599</v>
      </c>
      <c r="H48" s="54"/>
      <c r="I48" s="395"/>
    </row>
    <row r="49" spans="1:9" s="131" customFormat="1" ht="16">
      <c r="A49" s="143" t="s">
        <v>1060</v>
      </c>
      <c r="B49" s="602" t="s">
        <v>25</v>
      </c>
      <c r="C49" s="143" t="s">
        <v>927</v>
      </c>
      <c r="D49" s="208">
        <f t="shared" si="3"/>
        <v>2.9000000000000004</v>
      </c>
      <c r="E49" s="60">
        <v>1.6</v>
      </c>
      <c r="F49" s="60">
        <v>1.3</v>
      </c>
      <c r="G49" s="638" t="s">
        <v>1600</v>
      </c>
      <c r="H49" s="54"/>
      <c r="I49" s="395"/>
    </row>
    <row r="50" spans="1:9" s="131" customFormat="1" ht="16">
      <c r="A50" s="143" t="s">
        <v>1061</v>
      </c>
      <c r="B50" s="602" t="s">
        <v>25</v>
      </c>
      <c r="C50" s="143" t="s">
        <v>928</v>
      </c>
      <c r="D50" s="208">
        <f t="shared" si="3"/>
        <v>6.29</v>
      </c>
      <c r="E50" s="60">
        <v>2.7650000000000001</v>
      </c>
      <c r="F50" s="60">
        <v>3.5249999999999999</v>
      </c>
      <c r="G50" s="639" t="s">
        <v>1601</v>
      </c>
      <c r="H50" s="54"/>
      <c r="I50" s="395"/>
    </row>
    <row r="51" spans="1:9" s="131" customFormat="1" ht="16">
      <c r="A51" s="143" t="s">
        <v>1062</v>
      </c>
      <c r="B51" s="602" t="s">
        <v>25</v>
      </c>
      <c r="C51" s="143" t="s">
        <v>929</v>
      </c>
      <c r="D51" s="208">
        <f t="shared" si="3"/>
        <v>1.05</v>
      </c>
      <c r="E51" s="60">
        <v>0.73499999999999999</v>
      </c>
      <c r="F51" s="60">
        <v>0.315</v>
      </c>
      <c r="G51" s="639" t="s">
        <v>1602</v>
      </c>
      <c r="H51" s="54"/>
      <c r="I51" s="395"/>
    </row>
    <row r="52" spans="1:9" s="131" customFormat="1" ht="16">
      <c r="A52" s="143" t="s">
        <v>922</v>
      </c>
      <c r="B52" s="602" t="s">
        <v>25</v>
      </c>
      <c r="C52" s="143" t="s">
        <v>930</v>
      </c>
      <c r="D52" s="208">
        <f t="shared" si="3"/>
        <v>8</v>
      </c>
      <c r="E52" s="60">
        <v>8</v>
      </c>
      <c r="F52" s="60">
        <v>0</v>
      </c>
      <c r="G52" s="639" t="s">
        <v>1603</v>
      </c>
      <c r="H52" s="54"/>
      <c r="I52" s="395"/>
    </row>
    <row r="53" spans="1:9" s="131" customFormat="1" ht="32">
      <c r="A53" s="143" t="s">
        <v>923</v>
      </c>
      <c r="B53" s="602" t="s">
        <v>25</v>
      </c>
      <c r="C53" s="143" t="s">
        <v>931</v>
      </c>
      <c r="D53" s="208">
        <f t="shared" si="3"/>
        <v>0.4</v>
      </c>
      <c r="E53" s="60">
        <v>0.4</v>
      </c>
      <c r="F53" s="60">
        <v>0</v>
      </c>
      <c r="G53" s="505" t="s">
        <v>1604</v>
      </c>
      <c r="H53" s="54"/>
      <c r="I53" s="395"/>
    </row>
    <row r="54" spans="1:9" s="131" customFormat="1" ht="16">
      <c r="A54" s="143" t="s">
        <v>1063</v>
      </c>
      <c r="B54" s="602" t="s">
        <v>25</v>
      </c>
      <c r="C54" s="143" t="s">
        <v>932</v>
      </c>
      <c r="D54" s="208">
        <f t="shared" si="3"/>
        <v>8</v>
      </c>
      <c r="E54" s="60">
        <v>4</v>
      </c>
      <c r="F54" s="60">
        <v>4</v>
      </c>
      <c r="G54" s="639" t="s">
        <v>1605</v>
      </c>
      <c r="H54" s="54"/>
      <c r="I54" s="395"/>
    </row>
    <row r="55" spans="1:9" s="144" customFormat="1" ht="30" customHeight="1">
      <c r="A55" s="704" t="s">
        <v>31</v>
      </c>
      <c r="B55" s="704"/>
      <c r="C55" s="704"/>
      <c r="D55" s="85">
        <f>SUM(D45:D54)</f>
        <v>120.11000000000001</v>
      </c>
      <c r="E55" s="85">
        <f>SUM(E45:E54)</f>
        <v>100.13000000000001</v>
      </c>
      <c r="F55" s="85">
        <f t="shared" ref="F55" si="4">SUM(F45:F54)</f>
        <v>19.98</v>
      </c>
      <c r="G55" s="85"/>
      <c r="H55" s="67"/>
      <c r="I55" s="397"/>
    </row>
    <row r="56" spans="1:9" s="144" customFormat="1" ht="30" customHeight="1">
      <c r="A56" s="704" t="s">
        <v>935</v>
      </c>
      <c r="B56" s="704"/>
      <c r="C56" s="704"/>
      <c r="D56" s="85">
        <f t="shared" ref="D56:F56" si="5">D55+D43</f>
        <v>580.0300000000002</v>
      </c>
      <c r="E56" s="85">
        <f t="shared" si="5"/>
        <v>495.1</v>
      </c>
      <c r="F56" s="85">
        <f t="shared" si="5"/>
        <v>84.929999999999993</v>
      </c>
      <c r="G56" s="85"/>
      <c r="H56" s="67"/>
      <c r="I56" s="397"/>
    </row>
    <row r="57" spans="1:9" s="241" customFormat="1" ht="34" customHeight="1">
      <c r="A57" s="142"/>
      <c r="B57" s="142"/>
      <c r="C57" s="601" t="s">
        <v>701</v>
      </c>
      <c r="D57" s="83">
        <f>SUM(D3:D18)+SUM(D28:D40)+D42+D55</f>
        <v>258.55</v>
      </c>
      <c r="E57" s="83">
        <f t="shared" ref="E57:F57" si="6">SUM(E3:E18)+SUM(E28:E40)+E42+E55</f>
        <v>197.62</v>
      </c>
      <c r="F57" s="83">
        <f t="shared" si="6"/>
        <v>60.929999999999993</v>
      </c>
      <c r="G57" s="83"/>
      <c r="H57" s="80"/>
      <c r="I57" s="80"/>
    </row>
    <row r="58" spans="1:9" s="138" customFormat="1" ht="34" customHeight="1">
      <c r="A58" s="142"/>
      <c r="B58" s="142"/>
      <c r="C58" s="601" t="s">
        <v>30</v>
      </c>
      <c r="D58" s="85">
        <f>SUM(D19:D27)+D41</f>
        <v>321.48</v>
      </c>
      <c r="E58" s="85">
        <f t="shared" ref="E58:F58" si="7">SUM(E19:E27)+E41</f>
        <v>297.48</v>
      </c>
      <c r="F58" s="85">
        <f t="shared" si="7"/>
        <v>24</v>
      </c>
      <c r="G58" s="85"/>
      <c r="H58" s="67"/>
      <c r="I58" s="67"/>
    </row>
    <row r="59" spans="1:9" s="138" customFormat="1" ht="34" customHeight="1">
      <c r="A59" s="142"/>
      <c r="B59" s="142"/>
      <c r="C59" s="601" t="s">
        <v>31</v>
      </c>
      <c r="D59" s="85">
        <f>D57+D58</f>
        <v>580.03</v>
      </c>
      <c r="E59" s="85">
        <f t="shared" ref="E59:F59" si="8">E57+E58</f>
        <v>495.1</v>
      </c>
      <c r="F59" s="85">
        <f t="shared" si="8"/>
        <v>84.929999999999993</v>
      </c>
      <c r="G59" s="85"/>
      <c r="H59" s="67"/>
      <c r="I59" s="67"/>
    </row>
  </sheetData>
  <mergeCells count="5">
    <mergeCell ref="A31:A32"/>
    <mergeCell ref="A43:C43"/>
    <mergeCell ref="A55:C55"/>
    <mergeCell ref="A56:C56"/>
    <mergeCell ref="A1:G1"/>
  </mergeCells>
  <pageMargins left="0.7" right="0.7" top="0.75" bottom="0.75" header="0.3" footer="0.3"/>
  <pageSetup paperSize="5" scale="78" fitToHeight="9" orientation="portrait" horizontalDpi="4294967292" r:id="rId1"/>
  <rowBreaks count="1" manualBreakCount="1">
    <brk id="44"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K37"/>
  <sheetViews>
    <sheetView view="pageBreakPreview" topLeftCell="A16" zoomScale="113" zoomScaleSheetLayoutView="80" workbookViewId="0">
      <selection activeCell="G31" sqref="G31"/>
    </sheetView>
  </sheetViews>
  <sheetFormatPr baseColWidth="10" defaultColWidth="9.1640625" defaultRowHeight="15"/>
  <cols>
    <col min="1" max="1" width="10.33203125" style="57" customWidth="1"/>
    <col min="2" max="2" width="12.83203125" style="57" customWidth="1"/>
    <col min="3" max="3" width="51.83203125" style="54" customWidth="1"/>
    <col min="4" max="4" width="12.1640625" style="58" customWidth="1"/>
    <col min="5" max="10" width="12.1640625" style="54" customWidth="1"/>
    <col min="11" max="11" width="6.6640625" style="54" customWidth="1"/>
    <col min="12" max="16384" width="9.1640625" style="54"/>
  </cols>
  <sheetData>
    <row r="1" spans="1:11" s="67" customFormat="1" ht="24" customHeight="1">
      <c r="A1" s="689" t="s">
        <v>268</v>
      </c>
      <c r="B1" s="690"/>
      <c r="C1" s="690"/>
      <c r="D1" s="690"/>
      <c r="E1" s="64"/>
      <c r="F1" s="64"/>
      <c r="G1" s="64"/>
      <c r="H1" s="64"/>
      <c r="I1" s="64"/>
      <c r="J1" s="65"/>
      <c r="K1" s="66"/>
    </row>
    <row r="2" spans="1:11" s="71" customFormat="1" ht="55.5" customHeight="1">
      <c r="A2" s="68" t="s">
        <v>0</v>
      </c>
      <c r="B2" s="69" t="s">
        <v>1</v>
      </c>
      <c r="C2" s="69" t="s">
        <v>2</v>
      </c>
      <c r="D2" s="69" t="s">
        <v>1127</v>
      </c>
      <c r="E2" s="69" t="s">
        <v>3</v>
      </c>
      <c r="F2" s="70" t="s">
        <v>6</v>
      </c>
      <c r="G2" s="70" t="s">
        <v>8</v>
      </c>
      <c r="H2" s="70" t="s">
        <v>9</v>
      </c>
      <c r="I2" s="70" t="s">
        <v>10</v>
      </c>
      <c r="J2" s="69" t="s">
        <v>11</v>
      </c>
      <c r="K2" s="66"/>
    </row>
    <row r="3" spans="1:11" ht="34">
      <c r="A3" s="72" t="s">
        <v>269</v>
      </c>
      <c r="B3" s="72" t="s">
        <v>18</v>
      </c>
      <c r="C3" s="73" t="s">
        <v>270</v>
      </c>
      <c r="D3" s="74">
        <f>SUM(E3:J3)</f>
        <v>5.879999999999999</v>
      </c>
      <c r="E3" s="407"/>
      <c r="F3" s="407">
        <v>1.8</v>
      </c>
      <c r="G3" s="407">
        <v>0.96</v>
      </c>
      <c r="H3" s="407">
        <v>1.44</v>
      </c>
      <c r="I3" s="407">
        <v>1.08</v>
      </c>
      <c r="J3" s="407">
        <v>0.6</v>
      </c>
    </row>
    <row r="4" spans="1:11" ht="34">
      <c r="A4" s="72" t="s">
        <v>271</v>
      </c>
      <c r="B4" s="72" t="s">
        <v>18</v>
      </c>
      <c r="C4" s="73" t="s">
        <v>272</v>
      </c>
      <c r="D4" s="74">
        <f t="shared" ref="D4:D21" si="0">SUM(E4:J4)</f>
        <v>3.4980000000000002</v>
      </c>
      <c r="E4" s="408"/>
      <c r="F4" s="407">
        <v>1.272</v>
      </c>
      <c r="G4" s="407">
        <v>0.63600000000000001</v>
      </c>
      <c r="H4" s="407">
        <v>0.63600000000000001</v>
      </c>
      <c r="I4" s="407">
        <v>0.63600000000000001</v>
      </c>
      <c r="J4" s="407">
        <v>0.318</v>
      </c>
    </row>
    <row r="5" spans="1:11" ht="17">
      <c r="A5" s="72" t="s">
        <v>273</v>
      </c>
      <c r="B5" s="72" t="s">
        <v>18</v>
      </c>
      <c r="C5" s="73" t="s">
        <v>274</v>
      </c>
      <c r="D5" s="74">
        <f t="shared" si="0"/>
        <v>45.94</v>
      </c>
      <c r="E5" s="407"/>
      <c r="F5" s="409">
        <v>7.42</v>
      </c>
      <c r="G5" s="407">
        <v>12.82</v>
      </c>
      <c r="H5" s="410">
        <v>13.39</v>
      </c>
      <c r="I5" s="409">
        <v>5.9</v>
      </c>
      <c r="J5" s="407">
        <v>6.41</v>
      </c>
    </row>
    <row r="6" spans="1:11" ht="16">
      <c r="A6" s="72" t="s">
        <v>275</v>
      </c>
      <c r="B6" s="72" t="s">
        <v>18</v>
      </c>
      <c r="C6" s="75" t="s">
        <v>276</v>
      </c>
      <c r="D6" s="74">
        <f t="shared" si="0"/>
        <v>13.08</v>
      </c>
      <c r="E6" s="407"/>
      <c r="F6" s="407">
        <v>3.54</v>
      </c>
      <c r="G6" s="407">
        <v>2.2200000000000002</v>
      </c>
      <c r="H6" s="407">
        <v>3.9</v>
      </c>
      <c r="I6" s="407">
        <v>1.98</v>
      </c>
      <c r="J6" s="407">
        <v>1.44</v>
      </c>
    </row>
    <row r="7" spans="1:11" ht="16">
      <c r="A7" s="72" t="s">
        <v>277</v>
      </c>
      <c r="B7" s="72" t="s">
        <v>18</v>
      </c>
      <c r="C7" s="75" t="s">
        <v>278</v>
      </c>
      <c r="D7" s="74">
        <f t="shared" si="0"/>
        <v>11.719999999999999</v>
      </c>
      <c r="E7" s="407"/>
      <c r="F7" s="407">
        <v>2.38</v>
      </c>
      <c r="G7" s="407">
        <v>3.2</v>
      </c>
      <c r="H7" s="407">
        <v>3.53</v>
      </c>
      <c r="I7" s="407">
        <v>1.24</v>
      </c>
      <c r="J7" s="407">
        <v>1.37</v>
      </c>
    </row>
    <row r="8" spans="1:11" ht="16">
      <c r="A8" s="72" t="s">
        <v>279</v>
      </c>
      <c r="B8" s="72" t="s">
        <v>18</v>
      </c>
      <c r="C8" s="75" t="s">
        <v>280</v>
      </c>
      <c r="D8" s="74">
        <f t="shared" si="0"/>
        <v>1.85</v>
      </c>
      <c r="E8" s="407">
        <v>1.85</v>
      </c>
      <c r="F8" s="407"/>
      <c r="G8" s="407"/>
      <c r="H8" s="407"/>
      <c r="I8" s="407"/>
      <c r="J8" s="407"/>
    </row>
    <row r="9" spans="1:11" ht="16">
      <c r="A9" s="72" t="s">
        <v>281</v>
      </c>
      <c r="B9" s="72" t="s">
        <v>18</v>
      </c>
      <c r="C9" s="75" t="s">
        <v>282</v>
      </c>
      <c r="D9" s="74">
        <f t="shared" si="0"/>
        <v>0.83</v>
      </c>
      <c r="E9" s="407">
        <v>0.83</v>
      </c>
      <c r="F9" s="407"/>
      <c r="G9" s="407"/>
      <c r="H9" s="407"/>
      <c r="I9" s="407"/>
      <c r="J9" s="407"/>
    </row>
    <row r="10" spans="1:11" ht="16">
      <c r="A10" s="72" t="s">
        <v>283</v>
      </c>
      <c r="B10" s="72" t="s">
        <v>18</v>
      </c>
      <c r="C10" s="75" t="s">
        <v>284</v>
      </c>
      <c r="D10" s="74">
        <f t="shared" si="0"/>
        <v>8.94</v>
      </c>
      <c r="E10" s="407"/>
      <c r="F10" s="407">
        <v>1.49</v>
      </c>
      <c r="G10" s="407">
        <v>1.86</v>
      </c>
      <c r="H10" s="407">
        <v>2.2400000000000002</v>
      </c>
      <c r="I10" s="407">
        <v>1.86</v>
      </c>
      <c r="J10" s="407">
        <v>1.49</v>
      </c>
    </row>
    <row r="11" spans="1:11" ht="16">
      <c r="A11" s="72" t="s">
        <v>285</v>
      </c>
      <c r="B11" s="72" t="s">
        <v>18</v>
      </c>
      <c r="C11" s="75" t="s">
        <v>286</v>
      </c>
      <c r="D11" s="74">
        <f t="shared" si="0"/>
        <v>0.65</v>
      </c>
      <c r="E11" s="407">
        <v>0.65</v>
      </c>
      <c r="F11" s="407"/>
      <c r="G11" s="407"/>
      <c r="H11" s="407"/>
      <c r="I11" s="407"/>
      <c r="J11" s="407"/>
    </row>
    <row r="12" spans="1:11" ht="16">
      <c r="A12" s="72" t="s">
        <v>287</v>
      </c>
      <c r="B12" s="72" t="s">
        <v>18</v>
      </c>
      <c r="C12" s="75" t="s">
        <v>288</v>
      </c>
      <c r="D12" s="74">
        <f t="shared" si="0"/>
        <v>0.59</v>
      </c>
      <c r="E12" s="407">
        <v>0.59</v>
      </c>
      <c r="F12" s="407"/>
      <c r="G12" s="407"/>
      <c r="H12" s="407"/>
      <c r="I12" s="407"/>
      <c r="J12" s="407"/>
    </row>
    <row r="13" spans="1:11" ht="34">
      <c r="A13" s="72" t="s">
        <v>289</v>
      </c>
      <c r="B13" s="72" t="s">
        <v>18</v>
      </c>
      <c r="C13" s="76" t="s">
        <v>290</v>
      </c>
      <c r="D13" s="74">
        <f t="shared" si="0"/>
        <v>1.05</v>
      </c>
      <c r="E13" s="407"/>
      <c r="F13" s="407">
        <v>0.21</v>
      </c>
      <c r="G13" s="407">
        <v>0.21</v>
      </c>
      <c r="H13" s="407">
        <v>0.21</v>
      </c>
      <c r="I13" s="407">
        <v>0.21</v>
      </c>
      <c r="J13" s="407">
        <v>0.21</v>
      </c>
    </row>
    <row r="14" spans="1:11" ht="34">
      <c r="A14" s="72" t="s">
        <v>291</v>
      </c>
      <c r="B14" s="72" t="s">
        <v>311</v>
      </c>
      <c r="C14" s="73" t="s">
        <v>292</v>
      </c>
      <c r="D14" s="74">
        <f t="shared" si="0"/>
        <v>2.5999999999999996</v>
      </c>
      <c r="E14" s="407"/>
      <c r="F14" s="407">
        <v>0.53</v>
      </c>
      <c r="G14" s="407">
        <v>0.71</v>
      </c>
      <c r="H14" s="407">
        <v>0.78</v>
      </c>
      <c r="I14" s="407">
        <v>0.28000000000000003</v>
      </c>
      <c r="J14" s="407">
        <v>0.3</v>
      </c>
    </row>
    <row r="15" spans="1:11" ht="16">
      <c r="A15" s="72" t="s">
        <v>293</v>
      </c>
      <c r="B15" s="72" t="s">
        <v>311</v>
      </c>
      <c r="C15" s="75" t="s">
        <v>294</v>
      </c>
      <c r="D15" s="74">
        <f t="shared" si="0"/>
        <v>1.2</v>
      </c>
      <c r="E15" s="407">
        <v>1.2</v>
      </c>
      <c r="F15" s="407"/>
      <c r="G15" s="407"/>
      <c r="H15" s="407"/>
      <c r="I15" s="407"/>
      <c r="J15" s="407"/>
    </row>
    <row r="16" spans="1:11" ht="15.75" customHeight="1">
      <c r="A16" s="72" t="s">
        <v>295</v>
      </c>
      <c r="B16" s="72" t="s">
        <v>311</v>
      </c>
      <c r="C16" s="75" t="s">
        <v>296</v>
      </c>
      <c r="D16" s="74">
        <f t="shared" si="0"/>
        <v>72.58</v>
      </c>
      <c r="E16" s="407">
        <v>72.58</v>
      </c>
      <c r="F16" s="407"/>
      <c r="G16" s="407"/>
      <c r="H16" s="407"/>
      <c r="I16" s="407"/>
      <c r="J16" s="407"/>
    </row>
    <row r="17" spans="1:11" ht="16">
      <c r="A17" s="72" t="s">
        <v>297</v>
      </c>
      <c r="B17" s="72" t="s">
        <v>311</v>
      </c>
      <c r="C17" s="75" t="s">
        <v>257</v>
      </c>
      <c r="D17" s="74">
        <f t="shared" si="0"/>
        <v>20.07</v>
      </c>
      <c r="E17" s="407">
        <v>20.07</v>
      </c>
      <c r="F17" s="407"/>
      <c r="G17" s="407"/>
      <c r="H17" s="407"/>
      <c r="I17" s="407"/>
      <c r="J17" s="407"/>
    </row>
    <row r="18" spans="1:11" ht="16">
      <c r="A18" s="72" t="s">
        <v>298</v>
      </c>
      <c r="B18" s="72" t="s">
        <v>311</v>
      </c>
      <c r="C18" s="75" t="s">
        <v>299</v>
      </c>
      <c r="D18" s="74">
        <f t="shared" si="0"/>
        <v>0.28999999999999998</v>
      </c>
      <c r="E18" s="407">
        <v>0.28999999999999998</v>
      </c>
      <c r="F18" s="407"/>
      <c r="G18" s="407"/>
      <c r="H18" s="407"/>
      <c r="I18" s="407"/>
      <c r="J18" s="407"/>
    </row>
    <row r="19" spans="1:11" ht="16">
      <c r="A19" s="72" t="s">
        <v>300</v>
      </c>
      <c r="B19" s="72" t="s">
        <v>18</v>
      </c>
      <c r="C19" s="75" t="s">
        <v>301</v>
      </c>
      <c r="D19" s="74">
        <f t="shared" si="0"/>
        <v>1.82</v>
      </c>
      <c r="E19" s="407">
        <v>1.82</v>
      </c>
      <c r="F19" s="407"/>
      <c r="G19" s="407"/>
      <c r="H19" s="407"/>
      <c r="I19" s="407"/>
      <c r="J19" s="407"/>
    </row>
    <row r="20" spans="1:11" ht="16">
      <c r="A20" s="72" t="s">
        <v>302</v>
      </c>
      <c r="B20" s="72" t="s">
        <v>311</v>
      </c>
      <c r="C20" s="75" t="s">
        <v>303</v>
      </c>
      <c r="D20" s="74">
        <f t="shared" si="0"/>
        <v>7.28</v>
      </c>
      <c r="E20" s="407">
        <v>7.28</v>
      </c>
      <c r="F20" s="407"/>
      <c r="G20" s="407"/>
      <c r="H20" s="407"/>
      <c r="I20" s="407"/>
      <c r="J20" s="407"/>
    </row>
    <row r="21" spans="1:11" ht="16">
      <c r="A21" s="72" t="s">
        <v>304</v>
      </c>
      <c r="B21" s="72" t="s">
        <v>311</v>
      </c>
      <c r="C21" s="75" t="s">
        <v>305</v>
      </c>
      <c r="D21" s="74">
        <f t="shared" si="0"/>
        <v>0.68</v>
      </c>
      <c r="E21" s="407">
        <v>0.68</v>
      </c>
      <c r="F21" s="407"/>
      <c r="G21" s="407"/>
      <c r="H21" s="407"/>
      <c r="I21" s="407"/>
      <c r="J21" s="407"/>
    </row>
    <row r="22" spans="1:11" s="77" customFormat="1" ht="21.75" customHeight="1">
      <c r="A22" s="691" t="s">
        <v>17</v>
      </c>
      <c r="B22" s="691"/>
      <c r="C22" s="691"/>
      <c r="D22" s="74">
        <f t="shared" ref="D22:J22" si="1">SUM(D3:D21)</f>
        <v>200.54799999999997</v>
      </c>
      <c r="E22" s="74">
        <f t="shared" si="1"/>
        <v>107.84000000000002</v>
      </c>
      <c r="F22" s="74">
        <f t="shared" si="1"/>
        <v>18.641999999999999</v>
      </c>
      <c r="G22" s="74">
        <f t="shared" si="1"/>
        <v>22.616</v>
      </c>
      <c r="H22" s="74">
        <f t="shared" si="1"/>
        <v>26.126000000000005</v>
      </c>
      <c r="I22" s="74">
        <f t="shared" si="1"/>
        <v>13.186</v>
      </c>
      <c r="J22" s="74">
        <f t="shared" si="1"/>
        <v>12.138000000000003</v>
      </c>
      <c r="K22" s="67"/>
    </row>
    <row r="23" spans="1:11" s="80" customFormat="1">
      <c r="A23" s="78"/>
      <c r="B23" s="78"/>
      <c r="C23" s="67"/>
      <c r="D23" s="79"/>
    </row>
    <row r="24" spans="1:11" s="80" customFormat="1" ht="15" customHeight="1">
      <c r="A24" s="689" t="s">
        <v>903</v>
      </c>
      <c r="B24" s="690"/>
      <c r="C24" s="690"/>
      <c r="D24" s="690"/>
      <c r="E24" s="64"/>
      <c r="F24" s="64"/>
      <c r="G24" s="64"/>
      <c r="H24" s="64"/>
      <c r="I24" s="64"/>
      <c r="J24" s="65"/>
    </row>
    <row r="25" spans="1:11" s="67" customFormat="1" ht="32">
      <c r="A25" s="68" t="s">
        <v>0</v>
      </c>
      <c r="B25" s="69" t="s">
        <v>1</v>
      </c>
      <c r="C25" s="69" t="s">
        <v>2</v>
      </c>
      <c r="D25" s="69" t="s">
        <v>1127</v>
      </c>
      <c r="E25" s="69" t="s">
        <v>3</v>
      </c>
      <c r="F25" s="70" t="s">
        <v>6</v>
      </c>
      <c r="G25" s="70" t="s">
        <v>8</v>
      </c>
      <c r="H25" s="70" t="s">
        <v>9</v>
      </c>
      <c r="I25" s="70" t="s">
        <v>10</v>
      </c>
      <c r="J25" s="69" t="s">
        <v>11</v>
      </c>
    </row>
    <row r="26" spans="1:11" ht="16">
      <c r="A26" s="81" t="s">
        <v>904</v>
      </c>
      <c r="B26" s="72" t="s">
        <v>18</v>
      </c>
      <c r="C26" s="82" t="s">
        <v>905</v>
      </c>
      <c r="D26" s="83">
        <f>SUM(E26:J26)</f>
        <v>0.6</v>
      </c>
      <c r="E26" s="308"/>
      <c r="F26" s="308"/>
      <c r="G26" s="308">
        <v>0.3</v>
      </c>
      <c r="H26" s="308">
        <v>0.3</v>
      </c>
      <c r="I26" s="308"/>
      <c r="J26" s="308"/>
    </row>
    <row r="27" spans="1:11" ht="16">
      <c r="A27" s="81" t="s">
        <v>906</v>
      </c>
      <c r="B27" s="72" t="s">
        <v>18</v>
      </c>
      <c r="C27" s="82" t="s">
        <v>907</v>
      </c>
      <c r="D27" s="83">
        <f t="shared" ref="D27:D32" si="2">SUM(E27:J27)</f>
        <v>0.6</v>
      </c>
      <c r="E27" s="308">
        <v>0.6</v>
      </c>
      <c r="F27" s="308"/>
      <c r="G27" s="308"/>
      <c r="H27" s="308"/>
      <c r="I27" s="308"/>
      <c r="J27" s="308"/>
    </row>
    <row r="28" spans="1:11" ht="16">
      <c r="A28" s="81" t="s">
        <v>908</v>
      </c>
      <c r="B28" s="72" t="s">
        <v>18</v>
      </c>
      <c r="C28" s="82" t="s">
        <v>909</v>
      </c>
      <c r="D28" s="83">
        <f t="shared" si="2"/>
        <v>1.036</v>
      </c>
      <c r="E28" s="308"/>
      <c r="F28" s="308"/>
      <c r="G28" s="308">
        <v>0.54300000000000004</v>
      </c>
      <c r="H28" s="308">
        <v>0.49299999999999999</v>
      </c>
      <c r="I28" s="308"/>
      <c r="J28" s="308"/>
    </row>
    <row r="29" spans="1:11" ht="16">
      <c r="A29" s="81" t="s">
        <v>910</v>
      </c>
      <c r="B29" s="72" t="s">
        <v>18</v>
      </c>
      <c r="C29" s="82" t="s">
        <v>911</v>
      </c>
      <c r="D29" s="83">
        <f t="shared" si="2"/>
        <v>40.840000000000003</v>
      </c>
      <c r="E29" s="308"/>
      <c r="F29" s="308"/>
      <c r="G29" s="308">
        <v>16.579999999999998</v>
      </c>
      <c r="H29" s="308">
        <v>24.26</v>
      </c>
      <c r="I29" s="308"/>
      <c r="J29" s="308"/>
    </row>
    <row r="30" spans="1:11" ht="16">
      <c r="A30" s="81" t="s">
        <v>912</v>
      </c>
      <c r="B30" s="81" t="s">
        <v>18</v>
      </c>
      <c r="C30" s="82" t="s">
        <v>913</v>
      </c>
      <c r="D30" s="83">
        <f t="shared" si="2"/>
        <v>20</v>
      </c>
      <c r="E30" s="308">
        <v>20</v>
      </c>
      <c r="F30" s="308"/>
      <c r="G30" s="308"/>
      <c r="H30" s="308"/>
      <c r="I30" s="308"/>
      <c r="J30" s="308"/>
    </row>
    <row r="31" spans="1:11" ht="16">
      <c r="A31" s="81" t="s">
        <v>914</v>
      </c>
      <c r="B31" s="81" t="s">
        <v>311</v>
      </c>
      <c r="C31" s="82" t="s">
        <v>723</v>
      </c>
      <c r="D31" s="83">
        <f t="shared" si="2"/>
        <v>4</v>
      </c>
      <c r="E31" s="308">
        <v>4</v>
      </c>
      <c r="F31" s="308"/>
      <c r="G31" s="308"/>
      <c r="H31" s="308"/>
      <c r="I31" s="308"/>
      <c r="J31" s="308"/>
    </row>
    <row r="32" spans="1:11" ht="32">
      <c r="A32" s="81" t="s">
        <v>915</v>
      </c>
      <c r="B32" s="81" t="s">
        <v>311</v>
      </c>
      <c r="C32" s="82" t="s">
        <v>916</v>
      </c>
      <c r="D32" s="83">
        <f t="shared" si="2"/>
        <v>6.99</v>
      </c>
      <c r="E32" s="308">
        <v>6.99</v>
      </c>
      <c r="F32" s="308"/>
      <c r="G32" s="308"/>
      <c r="H32" s="308"/>
      <c r="I32" s="308"/>
      <c r="J32" s="308"/>
    </row>
    <row r="33" spans="1:10" s="67" customFormat="1" ht="25.5" customHeight="1">
      <c r="A33" s="81"/>
      <c r="B33" s="81"/>
      <c r="C33" s="84" t="s">
        <v>17</v>
      </c>
      <c r="D33" s="83">
        <f>SUM(D26:D32)</f>
        <v>74.065999999999988</v>
      </c>
      <c r="E33" s="83">
        <f>SUM(E26:E32)</f>
        <v>31.590000000000003</v>
      </c>
      <c r="F33" s="83">
        <f t="shared" ref="F33:J33" si="3">SUM(F26:F32)</f>
        <v>0</v>
      </c>
      <c r="G33" s="83">
        <f t="shared" si="3"/>
        <v>17.422999999999998</v>
      </c>
      <c r="H33" s="83">
        <f t="shared" si="3"/>
        <v>25.053000000000001</v>
      </c>
      <c r="I33" s="83">
        <f t="shared" si="3"/>
        <v>0</v>
      </c>
      <c r="J33" s="83">
        <f t="shared" si="3"/>
        <v>0</v>
      </c>
    </row>
    <row r="34" spans="1:10" s="67" customFormat="1">
      <c r="A34" s="78"/>
      <c r="B34" s="78"/>
      <c r="D34" s="79"/>
    </row>
    <row r="35" spans="1:10" s="77" customFormat="1" ht="21.75" customHeight="1">
      <c r="A35" s="688" t="s">
        <v>917</v>
      </c>
      <c r="B35" s="688"/>
      <c r="C35" s="688"/>
      <c r="D35" s="83">
        <f t="shared" ref="D35:J35" si="4">D22+D33</f>
        <v>274.61399999999998</v>
      </c>
      <c r="E35" s="156">
        <f t="shared" si="4"/>
        <v>139.43</v>
      </c>
      <c r="F35" s="83">
        <f t="shared" si="4"/>
        <v>18.641999999999999</v>
      </c>
      <c r="G35" s="83">
        <f t="shared" si="4"/>
        <v>40.039000000000001</v>
      </c>
      <c r="H35" s="83">
        <f t="shared" si="4"/>
        <v>51.179000000000002</v>
      </c>
      <c r="I35" s="83">
        <f t="shared" si="4"/>
        <v>13.186</v>
      </c>
      <c r="J35" s="83">
        <f t="shared" si="4"/>
        <v>12.138000000000003</v>
      </c>
    </row>
    <row r="36" spans="1:10" s="77" customFormat="1" ht="21.75" customHeight="1">
      <c r="A36" s="688" t="s">
        <v>18</v>
      </c>
      <c r="B36" s="688"/>
      <c r="C36" s="688"/>
      <c r="D36" s="83">
        <f>SUM(D3:D13)+SUM(D26:D30)+D19</f>
        <v>158.92399999999998</v>
      </c>
      <c r="E36" s="83">
        <f t="shared" ref="E36:J36" si="5">SUM(E3:E13)+SUM(E26:E30)+E19</f>
        <v>26.340000000000003</v>
      </c>
      <c r="F36" s="83">
        <f t="shared" si="5"/>
        <v>18.111999999999998</v>
      </c>
      <c r="G36" s="83">
        <f t="shared" si="5"/>
        <v>39.328999999999994</v>
      </c>
      <c r="H36" s="83">
        <f t="shared" si="5"/>
        <v>50.399000000000001</v>
      </c>
      <c r="I36" s="83">
        <f t="shared" si="5"/>
        <v>12.906000000000001</v>
      </c>
      <c r="J36" s="83">
        <f t="shared" si="5"/>
        <v>11.838000000000003</v>
      </c>
    </row>
    <row r="37" spans="1:10" s="77" customFormat="1" ht="21.75" customHeight="1">
      <c r="A37" s="688" t="s">
        <v>311</v>
      </c>
      <c r="B37" s="688"/>
      <c r="C37" s="688"/>
      <c r="D37" s="83">
        <f>D35-D36</f>
        <v>115.69</v>
      </c>
      <c r="E37" s="83">
        <f t="shared" ref="E37:J37" si="6">E35-E36</f>
        <v>113.09</v>
      </c>
      <c r="F37" s="83">
        <f t="shared" si="6"/>
        <v>0.53000000000000114</v>
      </c>
      <c r="G37" s="83">
        <f t="shared" si="6"/>
        <v>0.71000000000000796</v>
      </c>
      <c r="H37" s="83">
        <f t="shared" si="6"/>
        <v>0.78000000000000114</v>
      </c>
      <c r="I37" s="83">
        <f t="shared" si="6"/>
        <v>0.27999999999999936</v>
      </c>
      <c r="J37" s="83">
        <f t="shared" si="6"/>
        <v>0.30000000000000071</v>
      </c>
    </row>
  </sheetData>
  <mergeCells count="6">
    <mergeCell ref="A37:C37"/>
    <mergeCell ref="A1:D1"/>
    <mergeCell ref="A24:D24"/>
    <mergeCell ref="A35:C35"/>
    <mergeCell ref="A22:C22"/>
    <mergeCell ref="A36:C36"/>
  </mergeCells>
  <pageMargins left="0.7" right="0.7" top="0.75" bottom="0.75" header="0.3" footer="0.3"/>
  <pageSetup paperSize="9" scale="51" fitToHeight="3" orientation="portrait" horizontalDpi="4294967292"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H37"/>
  <sheetViews>
    <sheetView view="pageBreakPreview" zoomScale="113" zoomScaleSheetLayoutView="80" workbookViewId="0">
      <selection activeCell="E13" sqref="E13"/>
    </sheetView>
  </sheetViews>
  <sheetFormatPr baseColWidth="10" defaultColWidth="9.1640625" defaultRowHeight="15"/>
  <cols>
    <col min="1" max="1" width="10" style="57" bestFit="1" customWidth="1"/>
    <col min="2" max="2" width="10.6640625" style="57" customWidth="1"/>
    <col min="3" max="3" width="20" style="54" customWidth="1"/>
    <col min="4" max="6" width="12.1640625" style="58" customWidth="1"/>
    <col min="7" max="7" width="28.83203125" style="57" customWidth="1"/>
    <col min="8" max="8" width="6.6640625" style="54" customWidth="1"/>
    <col min="9" max="16384" width="9.1640625" style="54"/>
  </cols>
  <sheetData>
    <row r="1" spans="1:8" s="67" customFormat="1" ht="24" customHeight="1">
      <c r="A1" s="689" t="s">
        <v>1146</v>
      </c>
      <c r="B1" s="690"/>
      <c r="C1" s="690"/>
      <c r="D1" s="690"/>
      <c r="E1" s="690"/>
      <c r="F1" s="690"/>
      <c r="G1" s="690"/>
      <c r="H1" s="66"/>
    </row>
    <row r="2" spans="1:8" s="71" customFormat="1" ht="55.5" customHeight="1">
      <c r="A2" s="68" t="s">
        <v>0</v>
      </c>
      <c r="B2" s="69" t="s">
        <v>1</v>
      </c>
      <c r="C2" s="69" t="s">
        <v>2</v>
      </c>
      <c r="D2" s="69" t="s">
        <v>1132</v>
      </c>
      <c r="E2" s="69" t="s">
        <v>1133</v>
      </c>
      <c r="F2" s="69" t="s">
        <v>1134</v>
      </c>
      <c r="G2" s="69" t="s">
        <v>1131</v>
      </c>
      <c r="H2" s="66"/>
    </row>
    <row r="3" spans="1:8" ht="136">
      <c r="A3" s="72" t="s">
        <v>269</v>
      </c>
      <c r="B3" s="72" t="s">
        <v>18</v>
      </c>
      <c r="C3" s="73" t="s">
        <v>270</v>
      </c>
      <c r="D3" s="74">
        <f>SUM(E3:F3)</f>
        <v>5.88</v>
      </c>
      <c r="E3" s="411">
        <v>2.94</v>
      </c>
      <c r="F3" s="411">
        <v>2.94</v>
      </c>
      <c r="G3" s="518" t="s">
        <v>1412</v>
      </c>
    </row>
    <row r="4" spans="1:8" ht="153">
      <c r="A4" s="72" t="s">
        <v>271</v>
      </c>
      <c r="B4" s="72" t="s">
        <v>18</v>
      </c>
      <c r="C4" s="73" t="s">
        <v>272</v>
      </c>
      <c r="D4" s="74">
        <f t="shared" ref="D4:D21" si="0">SUM(E4:F4)</f>
        <v>3.5</v>
      </c>
      <c r="E4" s="411">
        <v>3.5</v>
      </c>
      <c r="F4" s="411"/>
      <c r="G4" s="519" t="s">
        <v>1413</v>
      </c>
    </row>
    <row r="5" spans="1:8" ht="85">
      <c r="A5" s="72" t="s">
        <v>273</v>
      </c>
      <c r="B5" s="72" t="s">
        <v>18</v>
      </c>
      <c r="C5" s="73" t="s">
        <v>274</v>
      </c>
      <c r="D5" s="74">
        <f t="shared" si="0"/>
        <v>45.94</v>
      </c>
      <c r="E5" s="411">
        <v>11.484999999999999</v>
      </c>
      <c r="F5" s="411">
        <v>34.454999999999998</v>
      </c>
      <c r="G5" s="518" t="s">
        <v>1414</v>
      </c>
    </row>
    <row r="6" spans="1:8" ht="85">
      <c r="A6" s="72" t="s">
        <v>275</v>
      </c>
      <c r="B6" s="72" t="s">
        <v>18</v>
      </c>
      <c r="C6" s="73" t="s">
        <v>276</v>
      </c>
      <c r="D6" s="74">
        <f t="shared" si="0"/>
        <v>13.08</v>
      </c>
      <c r="E6" s="411">
        <v>6.54</v>
      </c>
      <c r="F6" s="411">
        <v>6.54</v>
      </c>
      <c r="G6" s="518" t="s">
        <v>1415</v>
      </c>
    </row>
    <row r="7" spans="1:8" ht="68">
      <c r="A7" s="72" t="s">
        <v>277</v>
      </c>
      <c r="B7" s="72" t="s">
        <v>18</v>
      </c>
      <c r="C7" s="73" t="s">
        <v>278</v>
      </c>
      <c r="D7" s="74">
        <f t="shared" si="0"/>
        <v>11.718</v>
      </c>
      <c r="E7" s="411">
        <v>3.9060000000000001</v>
      </c>
      <c r="F7" s="411">
        <v>7.8120000000000003</v>
      </c>
      <c r="G7" s="518" t="s">
        <v>1416</v>
      </c>
    </row>
    <row r="8" spans="1:8" ht="68">
      <c r="A8" s="72" t="s">
        <v>279</v>
      </c>
      <c r="B8" s="72" t="s">
        <v>18</v>
      </c>
      <c r="C8" s="73" t="s">
        <v>280</v>
      </c>
      <c r="D8" s="74">
        <f t="shared" si="0"/>
        <v>1.85</v>
      </c>
      <c r="E8" s="411"/>
      <c r="F8" s="411">
        <v>1.85</v>
      </c>
      <c r="G8" s="518" t="s">
        <v>1417</v>
      </c>
    </row>
    <row r="9" spans="1:8" ht="68">
      <c r="A9" s="72" t="s">
        <v>281</v>
      </c>
      <c r="B9" s="72" t="s">
        <v>18</v>
      </c>
      <c r="C9" s="73" t="s">
        <v>282</v>
      </c>
      <c r="D9" s="74">
        <f t="shared" si="0"/>
        <v>0.83</v>
      </c>
      <c r="E9" s="411"/>
      <c r="F9" s="411">
        <v>0.83</v>
      </c>
      <c r="G9" s="518" t="s">
        <v>1418</v>
      </c>
    </row>
    <row r="10" spans="1:8" ht="68">
      <c r="A10" s="72" t="s">
        <v>283</v>
      </c>
      <c r="B10" s="72" t="s">
        <v>18</v>
      </c>
      <c r="C10" s="73" t="s">
        <v>284</v>
      </c>
      <c r="D10" s="74">
        <f t="shared" si="0"/>
        <v>8.94</v>
      </c>
      <c r="E10" s="411"/>
      <c r="F10" s="411">
        <v>8.94</v>
      </c>
      <c r="G10" s="518" t="s">
        <v>1419</v>
      </c>
    </row>
    <row r="11" spans="1:8" ht="68">
      <c r="A11" s="72" t="s">
        <v>285</v>
      </c>
      <c r="B11" s="72" t="s">
        <v>18</v>
      </c>
      <c r="C11" s="73" t="s">
        <v>286</v>
      </c>
      <c r="D11" s="74">
        <f t="shared" si="0"/>
        <v>0.65</v>
      </c>
      <c r="E11" s="411"/>
      <c r="F11" s="411">
        <v>0.65</v>
      </c>
      <c r="G11" s="518" t="s">
        <v>1420</v>
      </c>
    </row>
    <row r="12" spans="1:8" ht="153">
      <c r="A12" s="72" t="s">
        <v>287</v>
      </c>
      <c r="B12" s="72" t="s">
        <v>18</v>
      </c>
      <c r="C12" s="73" t="s">
        <v>288</v>
      </c>
      <c r="D12" s="74">
        <f t="shared" si="0"/>
        <v>0.59</v>
      </c>
      <c r="E12" s="411"/>
      <c r="F12" s="411">
        <v>0.59</v>
      </c>
      <c r="G12" s="518" t="s">
        <v>1421</v>
      </c>
    </row>
    <row r="13" spans="1:8" ht="136">
      <c r="A13" s="72" t="s">
        <v>289</v>
      </c>
      <c r="B13" s="72" t="s">
        <v>18</v>
      </c>
      <c r="C13" s="76" t="s">
        <v>290</v>
      </c>
      <c r="D13" s="74">
        <f t="shared" si="0"/>
        <v>1.05</v>
      </c>
      <c r="E13" s="411">
        <v>1.05</v>
      </c>
      <c r="F13" s="411"/>
      <c r="G13" s="518" t="s">
        <v>1422</v>
      </c>
    </row>
    <row r="14" spans="1:8" ht="85">
      <c r="A14" s="72" t="s">
        <v>291</v>
      </c>
      <c r="B14" s="72" t="s">
        <v>311</v>
      </c>
      <c r="C14" s="73" t="s">
        <v>292</v>
      </c>
      <c r="D14" s="74">
        <f t="shared" si="0"/>
        <v>2.6</v>
      </c>
      <c r="E14" s="411">
        <v>0.65</v>
      </c>
      <c r="F14" s="411">
        <v>1.95</v>
      </c>
      <c r="G14" s="518" t="s">
        <v>1423</v>
      </c>
    </row>
    <row r="15" spans="1:8" ht="68">
      <c r="A15" s="72" t="s">
        <v>293</v>
      </c>
      <c r="B15" s="72" t="s">
        <v>311</v>
      </c>
      <c r="C15" s="73" t="s">
        <v>294</v>
      </c>
      <c r="D15" s="74">
        <f t="shared" si="0"/>
        <v>1.2</v>
      </c>
      <c r="E15" s="411">
        <v>1.2</v>
      </c>
      <c r="F15" s="411"/>
      <c r="G15" s="518" t="s">
        <v>1424</v>
      </c>
    </row>
    <row r="16" spans="1:8" ht="15.75" customHeight="1">
      <c r="A16" s="72" t="s">
        <v>295</v>
      </c>
      <c r="B16" s="72" t="s">
        <v>311</v>
      </c>
      <c r="C16" s="73" t="s">
        <v>296</v>
      </c>
      <c r="D16" s="74">
        <f t="shared" si="0"/>
        <v>72.58</v>
      </c>
      <c r="E16" s="411">
        <v>72.58</v>
      </c>
      <c r="F16" s="411"/>
      <c r="G16" s="518" t="s">
        <v>1425</v>
      </c>
    </row>
    <row r="17" spans="1:8" ht="102">
      <c r="A17" s="72" t="s">
        <v>297</v>
      </c>
      <c r="B17" s="72" t="s">
        <v>311</v>
      </c>
      <c r="C17" s="73" t="s">
        <v>257</v>
      </c>
      <c r="D17" s="74">
        <f t="shared" si="0"/>
        <v>20.07</v>
      </c>
      <c r="E17" s="411">
        <v>20.07</v>
      </c>
      <c r="F17" s="411"/>
      <c r="G17" s="518" t="s">
        <v>1426</v>
      </c>
    </row>
    <row r="18" spans="1:8" ht="68">
      <c r="A18" s="72" t="s">
        <v>298</v>
      </c>
      <c r="B18" s="72" t="s">
        <v>311</v>
      </c>
      <c r="C18" s="73" t="s">
        <v>299</v>
      </c>
      <c r="D18" s="74">
        <f t="shared" si="0"/>
        <v>0.29399999999999998</v>
      </c>
      <c r="E18" s="411">
        <v>0.29399999999999998</v>
      </c>
      <c r="F18" s="411"/>
      <c r="G18" s="518" t="s">
        <v>1427</v>
      </c>
    </row>
    <row r="19" spans="1:8" ht="51">
      <c r="A19" s="72" t="s">
        <v>300</v>
      </c>
      <c r="B19" s="72" t="s">
        <v>18</v>
      </c>
      <c r="C19" s="73" t="s">
        <v>301</v>
      </c>
      <c r="D19" s="74">
        <f t="shared" si="0"/>
        <v>1.82</v>
      </c>
      <c r="E19" s="411">
        <v>1.82</v>
      </c>
      <c r="F19" s="411"/>
      <c r="G19" s="518" t="s">
        <v>1428</v>
      </c>
    </row>
    <row r="20" spans="1:8" ht="102">
      <c r="A20" s="72" t="s">
        <v>302</v>
      </c>
      <c r="B20" s="72" t="s">
        <v>311</v>
      </c>
      <c r="C20" s="73" t="s">
        <v>303</v>
      </c>
      <c r="D20" s="74">
        <f t="shared" si="0"/>
        <v>7.28</v>
      </c>
      <c r="E20" s="411"/>
      <c r="F20" s="411">
        <v>7.28</v>
      </c>
      <c r="G20" s="518" t="s">
        <v>1429</v>
      </c>
    </row>
    <row r="21" spans="1:8" ht="136">
      <c r="A21" s="72" t="s">
        <v>304</v>
      </c>
      <c r="B21" s="72" t="s">
        <v>311</v>
      </c>
      <c r="C21" s="73" t="s">
        <v>305</v>
      </c>
      <c r="D21" s="74">
        <f t="shared" si="0"/>
        <v>0.68</v>
      </c>
      <c r="E21" s="411"/>
      <c r="F21" s="411">
        <v>0.68</v>
      </c>
      <c r="G21" s="518" t="s">
        <v>1430</v>
      </c>
    </row>
    <row r="22" spans="1:8" s="77" customFormat="1" ht="21.75" customHeight="1">
      <c r="A22" s="691" t="s">
        <v>17</v>
      </c>
      <c r="B22" s="691"/>
      <c r="C22" s="691"/>
      <c r="D22" s="74">
        <f t="shared" ref="D22:F22" si="1">SUM(D3:D21)</f>
        <v>200.55199999999999</v>
      </c>
      <c r="E22" s="74">
        <f t="shared" si="1"/>
        <v>126.03499999999998</v>
      </c>
      <c r="F22" s="74">
        <f t="shared" si="1"/>
        <v>74.51700000000001</v>
      </c>
      <c r="G22" s="520"/>
      <c r="H22" s="67"/>
    </row>
    <row r="23" spans="1:8" s="80" customFormat="1">
      <c r="A23" s="78"/>
      <c r="B23" s="78"/>
      <c r="C23" s="67"/>
      <c r="D23" s="79"/>
      <c r="E23" s="79"/>
      <c r="F23" s="79"/>
      <c r="G23" s="78"/>
    </row>
    <row r="24" spans="1:8" s="80" customFormat="1" ht="15" customHeight="1">
      <c r="A24" s="689" t="s">
        <v>903</v>
      </c>
      <c r="B24" s="690"/>
      <c r="C24" s="690"/>
      <c r="D24" s="690"/>
      <c r="E24" s="690"/>
      <c r="F24" s="690"/>
      <c r="G24" s="690"/>
    </row>
    <row r="25" spans="1:8" s="67" customFormat="1" ht="48">
      <c r="A25" s="68" t="s">
        <v>0</v>
      </c>
      <c r="B25" s="69" t="s">
        <v>1</v>
      </c>
      <c r="C25" s="69" t="s">
        <v>2</v>
      </c>
      <c r="D25" s="69" t="s">
        <v>1132</v>
      </c>
      <c r="E25" s="69" t="s">
        <v>1133</v>
      </c>
      <c r="F25" s="69" t="s">
        <v>1134</v>
      </c>
      <c r="G25" s="68" t="s">
        <v>1131</v>
      </c>
    </row>
    <row r="26" spans="1:8" ht="96">
      <c r="A26" s="81" t="s">
        <v>904</v>
      </c>
      <c r="B26" s="72" t="s">
        <v>18</v>
      </c>
      <c r="C26" s="82" t="s">
        <v>905</v>
      </c>
      <c r="D26" s="83">
        <f>SUM(E26:F26)</f>
        <v>0.6</v>
      </c>
      <c r="E26" s="61">
        <v>0.6</v>
      </c>
      <c r="F26" s="61"/>
      <c r="G26" s="439" t="s">
        <v>1431</v>
      </c>
    </row>
    <row r="27" spans="1:8" ht="80">
      <c r="A27" s="81" t="s">
        <v>906</v>
      </c>
      <c r="B27" s="72" t="s">
        <v>18</v>
      </c>
      <c r="C27" s="82" t="s">
        <v>907</v>
      </c>
      <c r="D27" s="83">
        <f t="shared" ref="D27:D32" si="2">SUM(E27:F27)</f>
        <v>0.6</v>
      </c>
      <c r="E27" s="61">
        <v>0.6</v>
      </c>
      <c r="F27" s="61"/>
      <c r="G27" s="439" t="s">
        <v>1432</v>
      </c>
    </row>
    <row r="28" spans="1:8" ht="48">
      <c r="A28" s="81" t="s">
        <v>908</v>
      </c>
      <c r="B28" s="72" t="s">
        <v>18</v>
      </c>
      <c r="C28" s="82" t="s">
        <v>909</v>
      </c>
      <c r="D28" s="83">
        <f t="shared" si="2"/>
        <v>1.04</v>
      </c>
      <c r="E28" s="61">
        <v>1.04</v>
      </c>
      <c r="F28" s="61"/>
      <c r="G28" s="439" t="s">
        <v>1433</v>
      </c>
    </row>
    <row r="29" spans="1:8" ht="112">
      <c r="A29" s="81" t="s">
        <v>910</v>
      </c>
      <c r="B29" s="72" t="s">
        <v>18</v>
      </c>
      <c r="C29" s="82" t="s">
        <v>911</v>
      </c>
      <c r="D29" s="83">
        <f t="shared" si="2"/>
        <v>40.840000000000003</v>
      </c>
      <c r="E29" s="61">
        <v>40.840000000000003</v>
      </c>
      <c r="F29" s="61"/>
      <c r="G29" s="439" t="s">
        <v>1434</v>
      </c>
    </row>
    <row r="30" spans="1:8" ht="48">
      <c r="A30" s="81" t="s">
        <v>912</v>
      </c>
      <c r="B30" s="81" t="s">
        <v>18</v>
      </c>
      <c r="C30" s="82" t="s">
        <v>913</v>
      </c>
      <c r="D30" s="83">
        <f t="shared" si="2"/>
        <v>20</v>
      </c>
      <c r="E30" s="61">
        <v>20</v>
      </c>
      <c r="F30" s="61"/>
      <c r="G30" s="439" t="s">
        <v>1435</v>
      </c>
    </row>
    <row r="31" spans="1:8" ht="32">
      <c r="A31" s="81" t="s">
        <v>914</v>
      </c>
      <c r="B31" s="81" t="s">
        <v>311</v>
      </c>
      <c r="C31" s="82" t="s">
        <v>723</v>
      </c>
      <c r="D31" s="83">
        <f t="shared" si="2"/>
        <v>4</v>
      </c>
      <c r="E31" s="61">
        <v>4</v>
      </c>
      <c r="F31" s="61"/>
      <c r="G31" s="439" t="s">
        <v>1436</v>
      </c>
    </row>
    <row r="32" spans="1:8" ht="64">
      <c r="A32" s="81" t="s">
        <v>915</v>
      </c>
      <c r="B32" s="81" t="s">
        <v>311</v>
      </c>
      <c r="C32" s="82" t="s">
        <v>916</v>
      </c>
      <c r="D32" s="83">
        <f t="shared" si="2"/>
        <v>6.99</v>
      </c>
      <c r="E32" s="61">
        <v>6.99</v>
      </c>
      <c r="F32" s="61"/>
      <c r="G32" s="439" t="s">
        <v>1437</v>
      </c>
    </row>
    <row r="33" spans="1:7" s="67" customFormat="1" ht="25.5" customHeight="1">
      <c r="A33" s="81"/>
      <c r="B33" s="81"/>
      <c r="C33" s="506" t="s">
        <v>17</v>
      </c>
      <c r="D33" s="83">
        <f>SUM(D26:D32)</f>
        <v>74.070000000000007</v>
      </c>
      <c r="E33" s="83">
        <f t="shared" ref="E33:F33" si="3">SUM(E26:E32)</f>
        <v>74.070000000000007</v>
      </c>
      <c r="F33" s="83">
        <f t="shared" si="3"/>
        <v>0</v>
      </c>
      <c r="G33" s="476"/>
    </row>
    <row r="34" spans="1:7" s="67" customFormat="1">
      <c r="A34" s="78"/>
      <c r="B34" s="78"/>
      <c r="D34" s="79"/>
      <c r="E34" s="79"/>
      <c r="F34" s="79"/>
      <c r="G34" s="78"/>
    </row>
    <row r="35" spans="1:7" s="77" customFormat="1" ht="21.75" customHeight="1">
      <c r="A35" s="688" t="s">
        <v>917</v>
      </c>
      <c r="B35" s="688"/>
      <c r="C35" s="688"/>
      <c r="D35" s="83">
        <f t="shared" ref="D35:F35" si="4">D22+D33</f>
        <v>274.62200000000001</v>
      </c>
      <c r="E35" s="83">
        <f t="shared" si="4"/>
        <v>200.10499999999999</v>
      </c>
      <c r="F35" s="83">
        <f t="shared" si="4"/>
        <v>74.51700000000001</v>
      </c>
      <c r="G35" s="521"/>
    </row>
    <row r="36" spans="1:7" s="77" customFormat="1" ht="21.75" customHeight="1">
      <c r="A36" s="688" t="s">
        <v>18</v>
      </c>
      <c r="B36" s="688"/>
      <c r="C36" s="688"/>
      <c r="D36" s="83">
        <f>SUM(D3:D13)+SUM(D26:D30)+D19</f>
        <v>158.928</v>
      </c>
      <c r="E36" s="83">
        <f t="shared" ref="E36:F36" si="5">SUM(E3:E13)+SUM(E26:E30)+E19</f>
        <v>94.320999999999998</v>
      </c>
      <c r="F36" s="83">
        <f t="shared" si="5"/>
        <v>64.606999999999999</v>
      </c>
      <c r="G36" s="476"/>
    </row>
    <row r="37" spans="1:7" s="77" customFormat="1" ht="21.75" customHeight="1">
      <c r="A37" s="688" t="s">
        <v>311</v>
      </c>
      <c r="B37" s="688"/>
      <c r="C37" s="688"/>
      <c r="D37" s="83">
        <f>D35-D36</f>
        <v>115.69400000000002</v>
      </c>
      <c r="E37" s="83">
        <f t="shared" ref="E37:F37" si="6">E35-E36</f>
        <v>105.78399999999999</v>
      </c>
      <c r="F37" s="83">
        <f t="shared" si="6"/>
        <v>9.9100000000000108</v>
      </c>
      <c r="G37" s="476"/>
    </row>
  </sheetData>
  <mergeCells count="6">
    <mergeCell ref="A22:C22"/>
    <mergeCell ref="A35:C35"/>
    <mergeCell ref="A36:C36"/>
    <mergeCell ref="A37:C37"/>
    <mergeCell ref="A1:G1"/>
    <mergeCell ref="A24:G24"/>
  </mergeCells>
  <pageMargins left="0.7" right="0.7" top="0.75" bottom="0.75" header="0.3" footer="0.3"/>
  <pageSetup paperSize="5" scale="80" fitToHeight="0" orientation="portrait" horizontalDpi="4294967292" r:id="rId1"/>
  <rowBreaks count="1" manualBreakCount="1">
    <brk id="23" max="6"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70</vt:i4>
      </vt:variant>
      <vt:variant>
        <vt:lpstr>Named Ranges</vt:lpstr>
      </vt:variant>
      <vt:variant>
        <vt:i4>64</vt:i4>
      </vt:variant>
    </vt:vector>
  </HeadingPairs>
  <TitlesOfParts>
    <vt:vector size="134" baseType="lpstr">
      <vt:lpstr>Progwise Priority</vt:lpstr>
      <vt:lpstr>Poolwise Proposal</vt:lpstr>
      <vt:lpstr>Poolwise Proposal Final</vt:lpstr>
      <vt:lpstr>State &amp; Dist PIP</vt:lpstr>
      <vt:lpstr>RE Based</vt:lpstr>
      <vt:lpstr>RCH</vt:lpstr>
      <vt:lpstr>RCH Remarks</vt:lpstr>
      <vt:lpstr>RKSK &amp; SHP</vt:lpstr>
      <vt:lpstr>RKSK &amp; SHP Remarks</vt:lpstr>
      <vt:lpstr>RBSK</vt:lpstr>
      <vt:lpstr>RBSK Remarks</vt:lpstr>
      <vt:lpstr>EPI</vt:lpstr>
      <vt:lpstr>EPI Remarks</vt:lpstr>
      <vt:lpstr>PNDT</vt:lpstr>
      <vt:lpstr>PNDT Remarks</vt:lpstr>
      <vt:lpstr>NIDDCP</vt:lpstr>
      <vt:lpstr>NIDDCP Remarks</vt:lpstr>
      <vt:lpstr>CP &amp; Untied Funds</vt:lpstr>
      <vt:lpstr>CP &amp; Untied Funds Remarks</vt:lpstr>
      <vt:lpstr>CEA</vt:lpstr>
      <vt:lpstr>CEA Remarks</vt:lpstr>
      <vt:lpstr>IEC</vt:lpstr>
      <vt:lpstr>IEC Remarks</vt:lpstr>
      <vt:lpstr>MMU</vt:lpstr>
      <vt:lpstr>MMU Remarks</vt:lpstr>
      <vt:lpstr>NAS</vt:lpstr>
      <vt:lpstr>NAS Remarks</vt:lpstr>
      <vt:lpstr>QA</vt:lpstr>
      <vt:lpstr>QA Remarks</vt:lpstr>
      <vt:lpstr>M&amp;E</vt:lpstr>
      <vt:lpstr>M&amp;E Remarks</vt:lpstr>
      <vt:lpstr>FDSI</vt:lpstr>
      <vt:lpstr>FDSI Remarks</vt:lpstr>
      <vt:lpstr>HWC</vt:lpstr>
      <vt:lpstr>HWC Remarks</vt:lpstr>
      <vt:lpstr>SBC</vt:lpstr>
      <vt:lpstr>SBC Remarks</vt:lpstr>
      <vt:lpstr>Supervision</vt:lpstr>
      <vt:lpstr>IDSP</vt:lpstr>
      <vt:lpstr>IDSP Remarks</vt:lpstr>
      <vt:lpstr>NLEP</vt:lpstr>
      <vt:lpstr>NLEP Remarks</vt:lpstr>
      <vt:lpstr>NVBDCP</vt:lpstr>
      <vt:lpstr>NVBDCP Remarks</vt:lpstr>
      <vt:lpstr>NTEP</vt:lpstr>
      <vt:lpstr>NTEP Remarks</vt:lpstr>
      <vt:lpstr>NVHCP</vt:lpstr>
      <vt:lpstr>NVHCP Remarks</vt:lpstr>
      <vt:lpstr>NRCP</vt:lpstr>
      <vt:lpstr>NRCP Remarks</vt:lpstr>
      <vt:lpstr>NPCBVI</vt:lpstr>
      <vt:lpstr>NPCBVI Remarks</vt:lpstr>
      <vt:lpstr>NMHP</vt:lpstr>
      <vt:lpstr>NMHP Remarks</vt:lpstr>
      <vt:lpstr>NPCDCS</vt:lpstr>
      <vt:lpstr>NPCDCS Remarks</vt:lpstr>
      <vt:lpstr>NPHCE</vt:lpstr>
      <vt:lpstr>NPHCE Remarks</vt:lpstr>
      <vt:lpstr>NTCP</vt:lpstr>
      <vt:lpstr>NTCP Remarks</vt:lpstr>
      <vt:lpstr>NOHP</vt:lpstr>
      <vt:lpstr>NOHP Remarks</vt:lpstr>
      <vt:lpstr>NPPCD</vt:lpstr>
      <vt:lpstr>NPPCD Remarks</vt:lpstr>
      <vt:lpstr>NPPC</vt:lpstr>
      <vt:lpstr>NPPC Remarks</vt:lpstr>
      <vt:lpstr>Climate Change</vt:lpstr>
      <vt:lpstr>Climate Change Remarks</vt:lpstr>
      <vt:lpstr>NUHM</vt:lpstr>
      <vt:lpstr>NUHM Remarks</vt:lpstr>
      <vt:lpstr>CEA!Print_Area</vt:lpstr>
      <vt:lpstr>'CEA Remarks'!Print_Area</vt:lpstr>
      <vt:lpstr>'Climate Change'!Print_Area</vt:lpstr>
      <vt:lpstr>'Climate Change Remarks'!Print_Area</vt:lpstr>
      <vt:lpstr>'CP &amp; Untied Funds'!Print_Area</vt:lpstr>
      <vt:lpstr>'CP &amp; Untied Funds Remarks'!Print_Area</vt:lpstr>
      <vt:lpstr>EPI!Print_Area</vt:lpstr>
      <vt:lpstr>'EPI Remarks'!Print_Area</vt:lpstr>
      <vt:lpstr>FDSI!Print_Area</vt:lpstr>
      <vt:lpstr>'FDSI Remarks'!Print_Area</vt:lpstr>
      <vt:lpstr>HWC!Print_Area</vt:lpstr>
      <vt:lpstr>'HWC Remarks'!Print_Area</vt:lpstr>
      <vt:lpstr>IDSP!Print_Area</vt:lpstr>
      <vt:lpstr>'IDSP Remarks'!Print_Area</vt:lpstr>
      <vt:lpstr>IEC!Print_Area</vt:lpstr>
      <vt:lpstr>'IEC Remarks'!Print_Area</vt:lpstr>
      <vt:lpstr>'M&amp;E'!Print_Area</vt:lpstr>
      <vt:lpstr>'M&amp;E Remarks'!Print_Area</vt:lpstr>
      <vt:lpstr>NAS!Print_Area</vt:lpstr>
      <vt:lpstr>'NAS Remarks'!Print_Area</vt:lpstr>
      <vt:lpstr>NIDDCP!Print_Area</vt:lpstr>
      <vt:lpstr>'NIDDCP Remarks'!Print_Area</vt:lpstr>
      <vt:lpstr>NLEP!Print_Area</vt:lpstr>
      <vt:lpstr>'NLEP Remarks'!Print_Area</vt:lpstr>
      <vt:lpstr>NMHP!Print_Area</vt:lpstr>
      <vt:lpstr>'NMHP Remarks'!Print_Area</vt:lpstr>
      <vt:lpstr>NOHP!Print_Area</vt:lpstr>
      <vt:lpstr>'NOHP Remarks'!Print_Area</vt:lpstr>
      <vt:lpstr>NPCBVI!Print_Area</vt:lpstr>
      <vt:lpstr>'NPCBVI Remarks'!Print_Area</vt:lpstr>
      <vt:lpstr>NPCDCS!Print_Area</vt:lpstr>
      <vt:lpstr>'NPCDCS Remarks'!Print_Area</vt:lpstr>
      <vt:lpstr>NPHCE!Print_Area</vt:lpstr>
      <vt:lpstr>'NPHCE Remarks'!Print_Area</vt:lpstr>
      <vt:lpstr>NRCP!Print_Area</vt:lpstr>
      <vt:lpstr>'NRCP Remarks'!Print_Area</vt:lpstr>
      <vt:lpstr>NTCP!Print_Area</vt:lpstr>
      <vt:lpstr>'NTCP Remarks'!Print_Area</vt:lpstr>
      <vt:lpstr>NTEP!Print_Area</vt:lpstr>
      <vt:lpstr>'NTEP Remarks'!Print_Area</vt:lpstr>
      <vt:lpstr>NUHM!Print_Area</vt:lpstr>
      <vt:lpstr>'NUHM Remarks'!Print_Area</vt:lpstr>
      <vt:lpstr>NVBDCP!Print_Area</vt:lpstr>
      <vt:lpstr>'NVBDCP Remarks'!Print_Area</vt:lpstr>
      <vt:lpstr>NVHCP!Print_Area</vt:lpstr>
      <vt:lpstr>'NVHCP Remarks'!Print_Area</vt:lpstr>
      <vt:lpstr>PNDT!Print_Area</vt:lpstr>
      <vt:lpstr>'PNDT Remarks'!Print_Area</vt:lpstr>
      <vt:lpstr>'Poolwise Proposal'!Print_Area</vt:lpstr>
      <vt:lpstr>'Poolwise Proposal Final'!Print_Area</vt:lpstr>
      <vt:lpstr>'Progwise Priority'!Print_Area</vt:lpstr>
      <vt:lpstr>RBSK!Print_Area</vt:lpstr>
      <vt:lpstr>'RBSK Remarks'!Print_Area</vt:lpstr>
      <vt:lpstr>RCH!Print_Area</vt:lpstr>
      <vt:lpstr>'RCH Remarks'!Print_Area</vt:lpstr>
      <vt:lpstr>'RE Based'!Print_Area</vt:lpstr>
      <vt:lpstr>'RKSK &amp; SHP'!Print_Area</vt:lpstr>
      <vt:lpstr>'RKSK &amp; SHP Remarks'!Print_Area</vt:lpstr>
      <vt:lpstr>SBC!Print_Area</vt:lpstr>
      <vt:lpstr>'SBC Remarks'!Print_Area</vt:lpstr>
      <vt:lpstr>'State &amp; Dist PIP'!Print_Area</vt:lpstr>
      <vt:lpstr>Supervision!Print_Area</vt:lpstr>
      <vt:lpstr>NVBDCP!Print_Titles</vt:lpstr>
      <vt:lpstr>'NVBDCP Remarks'!Print_Titles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Microsoft Office User</cp:lastModifiedBy>
  <cp:lastPrinted>2021-06-22T08:03:55Z</cp:lastPrinted>
  <dcterms:created xsi:type="dcterms:W3CDTF">2019-03-28T07:53:35Z</dcterms:created>
  <dcterms:modified xsi:type="dcterms:W3CDTF">2021-06-25T14:24:38Z</dcterms:modified>
</cp:coreProperties>
</file>